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styles.xml" ContentType="application/vnd.openxmlformats-officedocument.spreadsheetml.styles+xml"/>
  <Override PartName="/xl/worksheets/sheet9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_rels/sheet9.xml.rels" ContentType="application/vnd.openxmlformats-package.relationships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6.xml.rels" ContentType="application/vnd.openxmlformats-package.relationships+xml"/>
  <Override PartName="/xl/worksheets/_rels/sheet7.xml.rels" ContentType="application/vnd.openxmlformats-package.relationships+xml"/>
  <Override PartName="/xl/worksheets/_rels/sheet8.xml.rels" ContentType="application/vnd.openxmlformats-package.relationships+xml"/>
  <Override PartName="/xl/worksheets/_rels/sheet10.xml.rels" ContentType="application/vnd.openxmlformats-package.relationships+xml"/>
  <Override PartName="/xl/worksheets/_rels/sheet11.xml.rels" ContentType="application/vnd.openxmlformats-package.relationships+xml"/>
  <Override PartName="/xl/worksheets/_rels/sheet12.xml.rels" ContentType="application/vnd.openxmlformats-package.relationships+xml"/>
  <Override PartName="/xl/worksheets/_rels/sheet13.xml.rels" ContentType="application/vnd.openxmlformats-package.relationships+xml"/>
  <Override PartName="/xl/worksheets/_rels/sheet14.xml.rels" ContentType="application/vnd.openxmlformats-package.relationships+xml"/>
  <Override PartName="/xl/worksheets/_rels/sheet15.xml.rels" ContentType="application/vnd.openxmlformats-package.relationships+xml"/>
  <Override PartName="/xl/worksheets/_rels/sheet16.xml.rels" ContentType="application/vnd.openxmlformats-package.relationships+xml"/>
  <Override PartName="/xl/worksheets/_rels/sheet17.xml.rels" ContentType="application/vnd.openxmlformats-package.relationships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book.xml" ContentType="application/vnd.openxmlformats-officedocument.spreadsheetml.sheet.main+xml"/>
  <Override PartName="/xl/media/image9.png" ContentType="image/png"/>
  <Override PartName="/xl/media/image57.png" ContentType="image/png"/>
  <Override PartName="/xl/media/image1.png" ContentType="image/png"/>
  <Override PartName="/xl/media/image58.png" ContentType="image/png"/>
  <Override PartName="/xl/media/image2.png" ContentType="image/png"/>
  <Override PartName="/xl/media/image59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sharedStrings.xml" ContentType="application/vnd.openxmlformats-officedocument.spreadsheetml.sharedStrings+xml"/>
  <Override PartName="/xl/drawings/vmlDrawing1.vml" ContentType="application/vnd.openxmlformats-officedocument.vmlDrawing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vmlDrawing2.vml" ContentType="application/vnd.openxmlformats-officedocument.vmlDrawing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vmlDrawing3.vml" ContentType="application/vnd.openxmlformats-officedocument.vmlDrawing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_rels/drawing9.xml.rels" ContentType="application/vnd.openxmlformats-package.relationships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7.xml.rels" ContentType="application/vnd.openxmlformats-package.relationships+xml"/>
  <Override PartName="/xl/drawings/_rels/drawing8.xml.rels" ContentType="application/vnd.openxmlformats-package.relationships+xml"/>
  <Override PartName="/xl/drawings/_rels/drawing10.xml.rels" ContentType="application/vnd.openxmlformats-package.relationships+xml"/>
  <Override PartName="/xl/drawings/_rels/drawing11.xml.rels" ContentType="application/vnd.openxmlformats-package.relationships+xml"/>
  <Override PartName="/xl/drawings/_rels/drawing12.xml.rels" ContentType="application/vnd.openxmlformats-package.relationships+xml"/>
  <Override PartName="/xl/drawings/_rels/drawing13.xml.rels" ContentType="application/vnd.openxmlformats-package.relationships+xml"/>
  <Override PartName="/xl/drawings/_rels/drawing14.xml.rels" ContentType="application/vnd.openxmlformats-package.relationships+xml"/>
  <Override PartName="/xl/drawings/_rels/drawing15.xml.rels" ContentType="application/vnd.openxmlformats-package.relationships+xml"/>
  <Override PartName="/xl/drawings/_rels/drawing16.xml.rels" ContentType="application/vnd.openxmlformats-package.relationships+xml"/>
  <Override PartName="/xl/drawings/_rels/drawing17.xml.rels" ContentType="application/vnd.openxmlformats-package.relationships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omments13.xml" ContentType="application/vnd.openxmlformats-officedocument.spreadsheetml.comments+xml"/>
  <Override PartName="/xl/comments5.xml" ContentType="application/vnd.openxmlformats-officedocument.spreadsheetml.comments+xml"/>
  <Override PartName="/xl/comments4.xml" ContentType="application/vnd.openxmlformats-officedocument.spreadsheetml.comments+xml"/>
  <Override PartName="/xl/_rels/workbook.xml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16"/>
  </bookViews>
  <sheets>
    <sheet name="CPU" sheetId="1" state="visible" r:id="rId2"/>
    <sheet name="参考回路図" sheetId="2" state="visible" r:id="rId3"/>
    <sheet name="PORT" sheetId="3" state="visible" r:id="rId4"/>
    <sheet name="Config" sheetId="4" state="visible" r:id="rId5"/>
    <sheet name="Oscillator Control" sheetId="5" state="visible" r:id="rId6"/>
    <sheet name="WAVE" sheetId="6" state="visible" r:id="rId7"/>
    <sheet name="PWM" sheetId="7" state="visible" r:id="rId8"/>
    <sheet name="TIMER３" sheetId="8" state="visible" r:id="rId9"/>
    <sheet name="TIMER2" sheetId="9" state="visible" r:id="rId10"/>
    <sheet name="TIMER1" sheetId="10" state="visible" r:id="rId11"/>
    <sheet name="UART2" sheetId="11" state="visible" r:id="rId12"/>
    <sheet name="SPI2" sheetId="12" state="visible" r:id="rId13"/>
    <sheet name="Amp" sheetId="13" state="hidden" r:id="rId14"/>
    <sheet name="I2C" sheetId="14" state="visible" r:id="rId15"/>
    <sheet name="ADC" sheetId="15" state="visible" r:id="rId16"/>
    <sheet name="SLEEP" sheetId="16" state="visible" r:id="rId17"/>
    <sheet name="POWER" sheetId="17" state="visible" r:id="rId18"/>
  </sheets>
  <definedNames>
    <definedName function="false" hidden="true" localSheetId="3" name="_xlnm._FilterDatabase" vbProcedure="false">Config!$A$43:$C$209</definedName>
    <definedName function="false" hidden="false" name="a" vbProcedure="false">#REF!</definedName>
    <definedName function="false" hidden="false" name="aa" vbProcedure="false">[1]!テーマ構成_セットt</definedName>
    <definedName function="false" hidden="false" name="data10" vbProcedure="false">#REF!</definedName>
    <definedName function="false" hidden="false" name="data4" vbProcedure="false">#REF!</definedName>
    <definedName function="false" hidden="false" name="data84" vbProcedure="false">[7]発注書!$e$40</definedName>
    <definedName function="false" hidden="false" name="dflt2" vbProcedure="false">[7]ﾕｰｻﾞｰ設定!$f$23</definedName>
    <definedName function="false" hidden="false" name="dflt3" vbProcedure="false">[7]ﾕｰｻﾞｰ設定!$f$24</definedName>
    <definedName function="false" hidden="false" name="dflt4" vbProcedure="false">[7]ﾕｰｻﾞｰ設定!$g$49</definedName>
    <definedName function="false" hidden="false" name="dflt5" vbProcedure="false">[7]ﾕｰｻﾞｰ設定!$f$27</definedName>
    <definedName function="false" hidden="false" name="dflt6" vbProcedure="false">[7]ﾕｰｻﾞｰ設定!$f$28</definedName>
    <definedName function="false" hidden="false" name="dflt7" vbProcedure="false">[7]ﾕｰｻﾞｰ設定!$g$50</definedName>
    <definedName function="false" hidden="false" name="V490_OnOK" vbProcedure="false">[4]!v490_onok</definedName>
    <definedName function="false" hidden="false" name="WRK_ITKB0020R" vbProcedure="false">#REF!</definedName>
    <definedName function="false" hidden="false" name="z" vbProcedure="false">[1]!テーマ構成_セットl</definedName>
    <definedName function="false" hidden="false" name="zz" vbProcedure="false">#REF!</definedName>
    <definedName function="false" hidden="false" name="テーマ名削除L6" vbProcedure="false">[1]!テーマ名削除l6</definedName>
    <definedName function="false" hidden="false" name="テーマ名削除M6" vbProcedure="false">[1]!テーマ名削除m6</definedName>
    <definedName function="false" hidden="false" name="テーマ名削除N6" vbProcedure="false">[1]!テーマ名削除n6</definedName>
    <definedName function="false" hidden="false" name="テーマ名削除O6" vbProcedure="false">[1]!テーマ名削除o6</definedName>
    <definedName function="false" hidden="false" name="テーマ名削除P6" vbProcedure="false">[1]!テーマ名削除p6</definedName>
    <definedName function="false" hidden="false" name="テーマ名削除Q6" vbProcedure="false">[1]!テーマ名削除q6</definedName>
    <definedName function="false" hidden="false" name="テーマ名削除R6" vbProcedure="false">[1]!テーマ名削除r6</definedName>
    <definedName function="false" hidden="false" name="テーマ名削除S6" vbProcedure="false">[1]!テーマ名削除s6</definedName>
    <definedName function="false" hidden="false" name="テーマ名削除T5" vbProcedure="false">[1]!テーマ名削除t5</definedName>
    <definedName function="false" hidden="false" name="テーマ名削除U6" vbProcedure="false">[1]!テーマ名削除u6</definedName>
    <definedName function="false" hidden="false" name="テーマ名削除V6" vbProcedure="false">[1]!テーマ名削除v6</definedName>
    <definedName function="false" hidden="false" name="テーマ名削除W6" vbProcedure="false">[1]!テーマ名削除w6</definedName>
    <definedName function="false" hidden="false" name="テーマ構成_セットL" vbProcedure="false">[1]!テーマ構成_セットl</definedName>
    <definedName function="false" hidden="false" name="テーマ構成_セットM" vbProcedure="false">[1]!テーマ構成_セットm</definedName>
    <definedName function="false" hidden="false" name="テーマ構成_セットN" vbProcedure="false">[1]!テーマ構成_セットn</definedName>
    <definedName function="false" hidden="false" name="テーマ構成_セットO" vbProcedure="false">[1]!テーマ構成_セットo</definedName>
    <definedName function="false" hidden="false" name="テーマ構成_セットP" vbProcedure="false">[1]!テーマ構成_セットp</definedName>
    <definedName function="false" hidden="false" name="テーマ構成_セットQ" vbProcedure="false">[1]!テーマ構成_セットq</definedName>
    <definedName function="false" hidden="false" name="テーマ構成_セットR" vbProcedure="false">[1]!テーマ構成_セットr</definedName>
    <definedName function="false" hidden="false" name="テーマ構成_セットS" vbProcedure="false">[1]!テーマ構成_セットs</definedName>
    <definedName function="false" hidden="false" name="テーマ構成_セットT" vbProcedure="false">[1]!テーマ構成_セットt</definedName>
    <definedName function="false" hidden="false" name="テーマ構成_セットU" vbProcedure="false">[1]!テーマ構成_セットu</definedName>
    <definedName function="false" hidden="false" name="テーマ構成_セットV" vbProcedure="false">[1]!テーマ構成_セットv</definedName>
    <definedName function="false" hidden="false" name="テーマ構成_セットW" vbProcedure="false">[1]!テーマ構成_セットw</definedName>
    <definedName function="false" hidden="false" localSheetId="0" name="Excel_BuiltIn__FilterDatabase" vbProcedure="false">cpu!#ref!</definedName>
    <definedName function="false" hidden="false" localSheetId="3" name="wp3125683" vbProcedure="false">Config!$B$44</definedName>
    <definedName function="false" hidden="false" localSheetId="3" name="wp3125691" vbProcedure="false">Config!$B$45</definedName>
    <definedName function="false" hidden="false" localSheetId="3" name="wp3125700" vbProcedure="false">Config!$B$47</definedName>
    <definedName function="false" hidden="false" localSheetId="3" name="wp3125708" vbProcedure="false">Config!$B$48</definedName>
    <definedName function="false" hidden="false" localSheetId="3" name="wp3125717" vbProcedure="false">Config!$B$50</definedName>
    <definedName function="false" hidden="false" localSheetId="3" name="wp3125725" vbProcedure="false">Config!$B$51</definedName>
    <definedName function="false" hidden="false" localSheetId="3" name="wp3125734" vbProcedure="false">Config!$B$53</definedName>
    <definedName function="false" hidden="false" localSheetId="3" name="wp3125742" vbProcedure="false">Config!$B$54</definedName>
    <definedName function="false" hidden="false" localSheetId="3" name="wp3125751" vbProcedure="false">Config!$B$56</definedName>
    <definedName function="false" hidden="false" localSheetId="3" name="wp3125759" vbProcedure="false">Config!$B$57</definedName>
    <definedName function="false" hidden="false" localSheetId="3" name="wp3125767" vbProcedure="false">Config!$B$58</definedName>
    <definedName function="false" hidden="false" localSheetId="3" name="wp3125775" vbProcedure="false">Config!$B$59</definedName>
    <definedName function="false" hidden="false" localSheetId="3" name="wp3125783" vbProcedure="false">Config!$B$60</definedName>
    <definedName function="false" hidden="false" localSheetId="3" name="wp3125791" vbProcedure="false">Config!$B$61</definedName>
    <definedName function="false" hidden="false" localSheetId="3" name="wp3125799" vbProcedure="false">Config!$B$62</definedName>
    <definedName function="false" hidden="false" localSheetId="3" name="wp3125807" vbProcedure="false">Config!$B$63</definedName>
    <definedName function="false" hidden="false" localSheetId="3" name="wp3125816" vbProcedure="false">Config!$B$65</definedName>
    <definedName function="false" hidden="false" localSheetId="3" name="wp3125824" vbProcedure="false">Config!$B$66</definedName>
    <definedName function="false" hidden="false" localSheetId="3" name="wp3125832" vbProcedure="false">Config!$B$67</definedName>
    <definedName function="false" hidden="false" localSheetId="3" name="wp3125840" vbProcedure="false">Config!$B$68</definedName>
    <definedName function="false" hidden="false" localSheetId="3" name="wp3125848" vbProcedure="false">Config!$B$69</definedName>
    <definedName function="false" hidden="false" localSheetId="3" name="wp3125856" vbProcedure="false">Config!$B$70</definedName>
    <definedName function="false" hidden="false" localSheetId="3" name="wp3125864" vbProcedure="false">Config!$B$71</definedName>
    <definedName function="false" hidden="false" localSheetId="3" name="wp3125872" vbProcedure="false">Config!$B$72</definedName>
    <definedName function="false" hidden="false" localSheetId="3" name="wp3125881" vbProcedure="false">Config!$B$74</definedName>
    <definedName function="false" hidden="false" localSheetId="3" name="wp3125889" vbProcedure="false">Config!$B$75</definedName>
    <definedName function="false" hidden="false" localSheetId="3" name="wp3125897" vbProcedure="false">Config!$B$76</definedName>
    <definedName function="false" hidden="false" localSheetId="3" name="wp3125905" vbProcedure="false">Config!$B$77</definedName>
    <definedName function="false" hidden="false" localSheetId="3" name="wp3125913" vbProcedure="false">Config!$B$78</definedName>
    <definedName function="false" hidden="false" localSheetId="3" name="wp3125921" vbProcedure="false">Config!$B$79</definedName>
    <definedName function="false" hidden="false" localSheetId="3" name="wp3125929" vbProcedure="false">Config!$B$80</definedName>
    <definedName function="false" hidden="false" localSheetId="3" name="wp3125937" vbProcedure="false">Config!$B$81</definedName>
    <definedName function="false" hidden="false" localSheetId="3" name="wp3125946" vbProcedure="false">Config!$B$83</definedName>
    <definedName function="false" hidden="false" localSheetId="3" name="wp3125954" vbProcedure="false">Config!$B$84</definedName>
    <definedName function="false" hidden="false" localSheetId="3" name="wp3125963" vbProcedure="false">Config!$B$86</definedName>
    <definedName function="false" hidden="false" localSheetId="3" name="wp3125971" vbProcedure="false">Config!$B$87</definedName>
    <definedName function="false" hidden="false" localSheetId="3" name="wp3125979" vbProcedure="false">Config!$B$88</definedName>
    <definedName function="false" hidden="false" localSheetId="3" name="wp3125987" vbProcedure="false">Config!$B$89</definedName>
    <definedName function="false" hidden="false" localSheetId="3" name="wp3125995" vbProcedure="false">Config!$B$90</definedName>
    <definedName function="false" hidden="false" localSheetId="3" name="wp3126003" vbProcedure="false">Config!$B$91</definedName>
    <definedName function="false" hidden="false" localSheetId="3" name="wp3126011" vbProcedure="false">Config!$B$92</definedName>
    <definedName function="false" hidden="false" localSheetId="3" name="wp3126019" vbProcedure="false">Config!$B$93</definedName>
    <definedName function="false" hidden="false" localSheetId="3" name="wp3126028" vbProcedure="false">Config!$B$95</definedName>
    <definedName function="false" hidden="false" localSheetId="3" name="wp3126036" vbProcedure="false">Config!$B$96</definedName>
    <definedName function="false" hidden="false" localSheetId="3" name="wp3126044" vbProcedure="false">Config!$B$97</definedName>
    <definedName function="false" hidden="false" localSheetId="3" name="wp3126052" vbProcedure="false">Config!$B$98</definedName>
    <definedName function="false" hidden="false" localSheetId="3" name="wp3126060" vbProcedure="false">Config!$B$99</definedName>
    <definedName function="false" hidden="false" localSheetId="3" name="wp3126068" vbProcedure="false">Config!$B$100</definedName>
    <definedName function="false" hidden="false" localSheetId="3" name="wp3126076" vbProcedure="false">Config!$B$101</definedName>
    <definedName function="false" hidden="false" localSheetId="3" name="wp3126084" vbProcedure="false">Config!$B$102</definedName>
    <definedName function="false" hidden="false" localSheetId="3" name="wp3126093" vbProcedure="false">Config!$B$104</definedName>
    <definedName function="false" hidden="false" localSheetId="3" name="wp3126101" vbProcedure="false">Config!$B$105</definedName>
    <definedName function="false" hidden="false" localSheetId="3" name="wp3126110" vbProcedure="false">Config!$B$107</definedName>
    <definedName function="false" hidden="false" localSheetId="3" name="wp3126118" vbProcedure="false">Config!$B$108</definedName>
    <definedName function="false" hidden="false" localSheetId="3" name="wp3126127" vbProcedure="false">Config!$B$110</definedName>
    <definedName function="false" hidden="false" localSheetId="3" name="wp3126135" vbProcedure="false">Config!$B$111</definedName>
    <definedName function="false" hidden="false" localSheetId="3" name="wp3126143" vbProcedure="false">Config!$B$112</definedName>
    <definedName function="false" hidden="false" localSheetId="3" name="wp3126151" vbProcedure="false">Config!$B$113</definedName>
    <definedName function="false" hidden="false" localSheetId="3" name="wp3126160" vbProcedure="false">Config!$B$115</definedName>
    <definedName function="false" hidden="false" localSheetId="3" name="wp3126168" vbProcedure="false">Config!$B$116</definedName>
    <definedName function="false" hidden="false" localSheetId="3" name="wp3126177" vbProcedure="false">Config!$B$118</definedName>
    <definedName function="false" hidden="false" localSheetId="3" name="wp3126185" vbProcedure="false">Config!$B$119</definedName>
    <definedName function="false" hidden="false" localSheetId="3" name="wp3126193" vbProcedure="false">Config!$B$120</definedName>
    <definedName function="false" hidden="false" localSheetId="3" name="wp3126201" vbProcedure="false">Config!$B$121</definedName>
    <definedName function="false" hidden="false" localSheetId="3" name="wp3126210" vbProcedure="false">Config!$B$123</definedName>
    <definedName function="false" hidden="false" localSheetId="3" name="wp3126218" vbProcedure="false">Config!$B$124</definedName>
    <definedName function="false" hidden="false" localSheetId="3" name="wp3126226" vbProcedure="false">Config!$B$125</definedName>
    <definedName function="false" hidden="false" localSheetId="3" name="wp3126235" vbProcedure="false">Config!$B$127</definedName>
    <definedName function="false" hidden="false" localSheetId="3" name="wp3126243" vbProcedure="false">Config!$B$128</definedName>
    <definedName function="false" hidden="false" localSheetId="3" name="wp3126251" vbProcedure="false">Config!$B$129</definedName>
    <definedName function="false" hidden="false" localSheetId="3" name="wp3126259" vbProcedure="false">Config!$B$130</definedName>
    <definedName function="false" hidden="false" localSheetId="3" name="wp3126267" vbProcedure="false">Config!$B$131</definedName>
    <definedName function="false" hidden="false" localSheetId="3" name="wp3126275" vbProcedure="false">Config!$B$132</definedName>
    <definedName function="false" hidden="false" localSheetId="3" name="wp3126283" vbProcedure="false">Config!$B$133</definedName>
    <definedName function="false" hidden="false" localSheetId="3" name="wp3126291" vbProcedure="false">Config!$B$134</definedName>
    <definedName function="false" hidden="false" localSheetId="3" name="wp3126299" vbProcedure="false">Config!$B$135</definedName>
    <definedName function="false" hidden="false" localSheetId="3" name="wp3126307" vbProcedure="false">Config!$B$136</definedName>
    <definedName function="false" hidden="false" localSheetId="3" name="wp3126315" vbProcedure="false">Config!$B$137</definedName>
    <definedName function="false" hidden="false" localSheetId="3" name="wp3126323" vbProcedure="false">Config!$B$138</definedName>
    <definedName function="false" hidden="false" localSheetId="3" name="wp3126331" vbProcedure="false">Config!$B$139</definedName>
    <definedName function="false" hidden="false" localSheetId="3" name="wp3126339" vbProcedure="false">Config!$B$140</definedName>
    <definedName function="false" hidden="false" localSheetId="3" name="wp3126347" vbProcedure="false">Config!$B$141</definedName>
    <definedName function="false" hidden="false" localSheetId="3" name="wp3126355" vbProcedure="false">Config!$B$142</definedName>
    <definedName function="false" hidden="false" localSheetId="3" name="wp3126363" vbProcedure="false">Config!$B$143</definedName>
    <definedName function="false" hidden="false" localSheetId="3" name="wp3126371" vbProcedure="false">Config!$B$144</definedName>
    <definedName function="false" hidden="false" localSheetId="3" name="wp3126379" vbProcedure="false">Config!$B$145</definedName>
    <definedName function="false" hidden="false" localSheetId="3" name="wp3126387" vbProcedure="false">Config!$B$146</definedName>
    <definedName function="false" hidden="false" localSheetId="3" name="wp3126395" vbProcedure="false">Config!$B$147</definedName>
    <definedName function="false" hidden="false" localSheetId="3" name="wp3126404" vbProcedure="false">Config!$B$149</definedName>
    <definedName function="false" hidden="false" localSheetId="3" name="wp3126412" vbProcedure="false">Config!$B$150</definedName>
    <definedName function="false" hidden="false" localSheetId="3" name="wp3126421" vbProcedure="false">Config!$B$152</definedName>
    <definedName function="false" hidden="false" localSheetId="3" name="wp3126429" vbProcedure="false">Config!$B$153</definedName>
    <definedName function="false" hidden="false" localSheetId="3" name="wp3126438" vbProcedure="false">Config!$B$155</definedName>
    <definedName function="false" hidden="false" localSheetId="3" name="wp3126446" vbProcedure="false">Config!$B$156</definedName>
    <definedName function="false" hidden="false" localSheetId="3" name="wp3126454" vbProcedure="false">Config!$B$157</definedName>
    <definedName function="false" hidden="false" localSheetId="3" name="wp3126462" vbProcedure="false">Config!$B$158</definedName>
    <definedName function="false" hidden="false" localSheetId="3" name="wp3126471" vbProcedure="false">Config!$B$160</definedName>
    <definedName function="false" hidden="false" localSheetId="3" name="wp3126479" vbProcedure="false">Config!$B$161</definedName>
    <definedName function="false" hidden="false" localSheetId="3" name="wp3126488" vbProcedure="false">Config!$B$163</definedName>
    <definedName function="false" hidden="false" localSheetId="3" name="wp3126496" vbProcedure="false">Config!$B$164</definedName>
    <definedName function="false" hidden="false" localSheetId="3" name="wp3126505" vbProcedure="false">Config!$B$166</definedName>
    <definedName function="false" hidden="false" localSheetId="3" name="wp3126513" vbProcedure="false">Config!$B$167</definedName>
    <definedName function="false" hidden="false" localSheetId="3" name="wp3126521" vbProcedure="false">Config!$B$168</definedName>
    <definedName function="false" hidden="false" localSheetId="3" name="wp3126529" vbProcedure="false">Config!$B$169</definedName>
    <definedName function="false" hidden="false" localSheetId="3" name="wp3126538" vbProcedure="false">Config!$B$171</definedName>
    <definedName function="false" hidden="false" localSheetId="3" name="wp3126546" vbProcedure="false">Config!$B$172</definedName>
    <definedName function="false" hidden="false" localSheetId="3" name="wp3126554" vbProcedure="false">Config!$B$173</definedName>
    <definedName function="false" hidden="false" localSheetId="3" name="wp3126562" vbProcedure="false">Config!$B$174</definedName>
    <definedName function="false" hidden="false" localSheetId="3" name="wp3126570" vbProcedure="false">Config!$B$175</definedName>
    <definedName function="false" hidden="false" localSheetId="3" name="wp3126578" vbProcedure="false">Config!$B$176</definedName>
    <definedName function="false" hidden="false" localSheetId="3" name="wp3126586" vbProcedure="false">Config!$B$177</definedName>
    <definedName function="false" hidden="false" localSheetId="3" name="wp3126594" vbProcedure="false">Config!$B$178</definedName>
    <definedName function="false" hidden="false" localSheetId="3" name="wp3126602" vbProcedure="false">Config!$B$179</definedName>
    <definedName function="false" hidden="false" localSheetId="3" name="wp3126610" vbProcedure="false">Config!$B$180</definedName>
    <definedName function="false" hidden="false" localSheetId="3" name="wp3126618" vbProcedure="false">Config!$B$181</definedName>
    <definedName function="false" hidden="false" localSheetId="3" name="wp3126626" vbProcedure="false">Config!$B$182</definedName>
    <definedName function="false" hidden="false" localSheetId="3" name="wp3126634" vbProcedure="false">Config!$B$183</definedName>
    <definedName function="false" hidden="false" localSheetId="3" name="wp3126642" vbProcedure="false">Config!$B$184</definedName>
    <definedName function="false" hidden="false" localSheetId="3" name="wp3126650" vbProcedure="false">Config!$B$185</definedName>
    <definedName function="false" hidden="false" localSheetId="3" name="wp3126658" vbProcedure="false">Config!$B$186</definedName>
    <definedName function="false" hidden="false" localSheetId="3" name="wp3126666" vbProcedure="false">Config!$B$187</definedName>
    <definedName function="false" hidden="false" localSheetId="3" name="wp3126674" vbProcedure="false">Config!$B$188</definedName>
    <definedName function="false" hidden="false" localSheetId="3" name="wp3126682" vbProcedure="false">Config!$B$189</definedName>
    <definedName function="false" hidden="false" localSheetId="3" name="wp3126690" vbProcedure="false">Config!$B$190</definedName>
    <definedName function="false" hidden="false" localSheetId="3" name="wp3126698" vbProcedure="false">Config!$B$191</definedName>
    <definedName function="false" hidden="false" localSheetId="3" name="wp3126706" vbProcedure="false">Config!$B$192</definedName>
    <definedName function="false" hidden="false" localSheetId="3" name="wp3126714" vbProcedure="false">Config!$B$193</definedName>
    <definedName function="false" hidden="false" localSheetId="3" name="wp3126722" vbProcedure="false">Config!$B$194</definedName>
    <definedName function="false" hidden="false" localSheetId="3" name="wp3126730" vbProcedure="false">Config!$B$195</definedName>
    <definedName function="false" hidden="false" localSheetId="3" name="wp3126738" vbProcedure="false">Config!$B$196</definedName>
    <definedName function="false" hidden="false" localSheetId="3" name="wp3126746" vbProcedure="false">Config!$B$197</definedName>
    <definedName function="false" hidden="false" localSheetId="3" name="wp3126754" vbProcedure="false">Config!$B$198</definedName>
    <definedName function="false" hidden="false" localSheetId="3" name="wp3126762" vbProcedure="false">Config!$B$199</definedName>
    <definedName function="false" hidden="false" localSheetId="3" name="wp3126770" vbProcedure="false">Config!$B$200</definedName>
    <definedName function="false" hidden="false" localSheetId="3" name="wp3126778" vbProcedure="false">Config!$B$201</definedName>
    <definedName function="false" hidden="false" localSheetId="3" name="wp3126786" vbProcedure="false">Config!$B$202</definedName>
    <definedName function="false" hidden="false" localSheetId="3" name="wp3126794" vbProcedure="false">Config!$B$203</definedName>
    <definedName function="false" hidden="false" localSheetId="3" name="wp3126803" vbProcedure="false">Config!$B$205</definedName>
    <definedName function="false" hidden="false" localSheetId="3" name="wp3126811" vbProcedure="false">Config!$B$206</definedName>
    <definedName function="false" hidden="false" localSheetId="3" name="wp3126820" vbProcedure="false">Config!$B$208</definedName>
    <definedName function="false" hidden="false" localSheetId="3" name="wp3126828" vbProcedure="false">Config!$B$209</definedName>
    <definedName function="false" hidden="false" localSheetId="3" name="wp3219746" vbProcedure="false">Config!$A$41</definedName>
    <definedName function="false" hidden="false" localSheetId="3" name="wp3219749" vbProcedure="false">config!#ref!</definedName>
    <definedName function="false" hidden="false" localSheetId="3" name="wp3219752" vbProcedure="false">config!#ref!</definedName>
    <definedName function="false" hidden="false" localSheetId="3" name="wp3219755" vbProcedure="false">config!#ref!</definedName>
    <definedName function="false" hidden="false" localSheetId="3" name="wp3219758" vbProcedure="false">config!#ref!</definedName>
    <definedName function="false" hidden="false" localSheetId="3" name="wp3219761" vbProcedure="false">config!#ref!</definedName>
    <definedName function="false" hidden="false" localSheetId="3" name="wp3219764" vbProcedure="false">config!#ref!</definedName>
    <definedName function="false" hidden="false" localSheetId="3" name="wp3219767" vbProcedure="false">config!#ref!</definedName>
    <definedName function="false" hidden="false" localSheetId="3" name="wp3219770" vbProcedure="false">config!#ref!</definedName>
    <definedName function="false" hidden="false" localSheetId="3" name="wp3219773" vbProcedure="false">config!#ref!</definedName>
    <definedName function="false" hidden="false" localSheetId="3" name="wp3219776" vbProcedure="false">config!#ref!</definedName>
    <definedName function="false" hidden="false" localSheetId="3" name="wp3219779" vbProcedure="false">config!#ref!</definedName>
    <definedName function="false" hidden="false" localSheetId="3" name="wp3219782" vbProcedure="false">config!#ref!</definedName>
    <definedName function="false" hidden="false" localSheetId="3" name="wp3219785" vbProcedure="false">config!#ref!</definedName>
    <definedName function="false" hidden="false" localSheetId="3" name="wp3219788" vbProcedure="false">config!#ref!</definedName>
    <definedName function="false" hidden="false" localSheetId="3" name="wp3219791" vbProcedure="false">config!#ref!</definedName>
    <definedName function="false" hidden="false" localSheetId="3" name="wp3219794" vbProcedure="false">config!#ref!</definedName>
    <definedName function="false" hidden="false" localSheetId="3" name="wp3219797" vbProcedure="false">config!#ref!</definedName>
    <definedName function="false" hidden="false" localSheetId="3" name="wp3219800" vbProcedure="false">config!#ref!</definedName>
    <definedName function="false" hidden="false" localSheetId="3" name="wp3219803" vbProcedure="false">config!#ref!</definedName>
    <definedName function="false" hidden="false" localSheetId="3" name="wp3219806" vbProcedure="false">config!#ref!</definedName>
    <definedName function="false" hidden="false" localSheetId="3" name="wp3219809" vbProcedure="false">config!#ref!</definedName>
    <definedName function="false" hidden="false" localSheetId="3" name="wp3219812" vbProcedure="false">config!#ref!</definedName>
    <definedName function="false" hidden="false" localSheetId="3" name="wp3219815" vbProcedure="false">config!#ref!</definedName>
    <definedName function="false" hidden="false" localSheetId="3" name="wp3219818" vbProcedure="false">config!#ref!</definedName>
    <definedName function="false" hidden="false" localSheetId="3" name="wp3219821" vbProcedure="false">config!#ref!</definedName>
    <definedName function="false" hidden="false" localSheetId="3" name="wp3219824" vbProcedure="false">Config!$A$210</definedName>
    <definedName function="false" hidden="false" localSheetId="3" name="_xlnm._FilterDatabase" vbProcedure="false">Config!$A$43:$C$209</definedName>
    <definedName function="false" hidden="false" localSheetId="3" name="_xlnm._FilterDatabase_0" vbProcedure="false">Config!$A$43:$C$209</definedName>
    <definedName function="false" hidden="false" localSheetId="3" name="_xlnm._FilterDatabase_0_0" vbProcedure="false">Config!$A$43:$C$209</definedName>
    <definedName function="false" hidden="false" localSheetId="3" name="_xlnm._FilterDatabase_0_0_0" vbProcedure="false">Config!$A$43:$C$209</definedName>
    <definedName function="false" hidden="false" localSheetId="3" name="_xlnm._FilterDatabase_0_0_0_0" vbProcedure="false">Config!$A$43:$C$209</definedName>
    <definedName function="false" hidden="false" localSheetId="3" name="_xlnm._FilterDatabase_0_0_0_0_0" vbProcedure="false">Config!$A$43:$C$209</definedName>
    <definedName function="false" hidden="false" localSheetId="3" name="_xlnm._FilterDatabase_0_0_0_0_0_0" vbProcedure="false">Config!$A$43:$C$209</definedName>
    <definedName function="false" hidden="false" localSheetId="3" name="_xlnm._FilterDatabase_0_0_0_0_0_0_0" vbProcedure="false">Config!$A$43:$C$209</definedName>
    <definedName function="false" hidden="false" localSheetId="3" name="_xlnm._FilterDatabase_0_0_0_0_0_0_0_0" vbProcedure="false">Config!$A$43:$C$209</definedName>
    <definedName function="false" hidden="false" localSheetId="3" name="_xlnm._FilterDatabase_0_0_0_0_0_0_0_0_0" vbProcedure="false">Config!$A$43:$C$209</definedName>
    <definedName function="false" hidden="false" localSheetId="3" name="_xlnm._FilterDatabase_0_0_0_0_0_0_0_0_0_0" vbProcedure="false">Config!$A$43:$C$209</definedName>
    <definedName function="false" hidden="false" localSheetId="3" name="_xlnm._FilterDatabase_0_0_0_0_0_0_0_0_0_0_0" vbProcedure="false">Config!$A$43:$C$209</definedName>
    <definedName function="false" hidden="false" localSheetId="3" name="_xlnm._FilterDatabase_0_0_0_0_0_0_0_0_0_0_0_0" vbProcedure="false">Config!$A$43:$C$209</definedName>
    <definedName function="false" hidden="false" localSheetId="3" name="_xlnm._FilterDatabase_0_0_0_0_0_0_0_0_0_0_0_0_0" vbProcedure="false">Config!$A$43:$C$209</definedName>
    <definedName function="false" hidden="false" localSheetId="3" name="_xlnm._FilterDatabase_0_0_0_0_0_0_0_0_0_0_0_0_0_0" vbProcedure="false">Config!$A$43:$C$209</definedName>
    <definedName function="false" hidden="false" localSheetId="3" name="_xlnm._FilterDatabase_0_0_0_0_0_0_0_0_0_0_0_0_0_0_0" vbProcedure="false">Config!$A$43:$C$209</definedName>
    <definedName function="false" hidden="false" localSheetId="3" name="_xlnm._FilterDatabase_0_0_0_0_0_0_0_0_0_0_0_0_0_0_0_0" vbProcedure="false">Config!$A$43:$C$209</definedName>
    <definedName function="false" hidden="false" localSheetId="4" name="a" vbProcedure="false">#REF!</definedName>
    <definedName function="false" hidden="false" localSheetId="4" name="aa" vbProcedure="false">[1]!テーマ構成_セットt</definedName>
    <definedName function="false" hidden="false" localSheetId="4" name="data10" vbProcedure="false">#REF!</definedName>
    <definedName function="false" hidden="false" localSheetId="4" name="data4" vbProcedure="false">#REF!</definedName>
    <definedName function="false" hidden="false" localSheetId="4" name="V490_OnOK" vbProcedure="false">[4]!v490_onok</definedName>
    <definedName function="false" hidden="false" localSheetId="4" name="WRK_ITKB0020R" vbProcedure="false">#REF!</definedName>
    <definedName function="false" hidden="false" localSheetId="4" name="z" vbProcedure="false">[1]!テーマ構成_セットl</definedName>
    <definedName function="false" hidden="false" localSheetId="4" name="zz" vbProcedure="false">#REF!</definedName>
    <definedName function="false" hidden="false" localSheetId="4" name="テーマ名削除L6" vbProcedure="false">[1]!テーマ名削除l6</definedName>
    <definedName function="false" hidden="false" localSheetId="4" name="テーマ名削除M6" vbProcedure="false">[1]!テーマ名削除m6</definedName>
    <definedName function="false" hidden="false" localSheetId="4" name="テーマ名削除N6" vbProcedure="false">[1]!テーマ名削除n6</definedName>
    <definedName function="false" hidden="false" localSheetId="4" name="テーマ名削除O6" vbProcedure="false">[1]!テーマ名削除o6</definedName>
    <definedName function="false" hidden="false" localSheetId="4" name="テーマ名削除P6" vbProcedure="false">[1]!テーマ名削除p6</definedName>
    <definedName function="false" hidden="false" localSheetId="4" name="テーマ名削除Q6" vbProcedure="false">[1]!テーマ名削除q6</definedName>
    <definedName function="false" hidden="false" localSheetId="4" name="テーマ名削除R6" vbProcedure="false">[1]!テーマ名削除r6</definedName>
    <definedName function="false" hidden="false" localSheetId="4" name="テーマ名削除S6" vbProcedure="false">[1]!テーマ名削除s6</definedName>
    <definedName function="false" hidden="false" localSheetId="4" name="テーマ名削除T5" vbProcedure="false">[1]!テーマ名削除t5</definedName>
    <definedName function="false" hidden="false" localSheetId="4" name="テーマ名削除U6" vbProcedure="false">[1]!テーマ名削除u6</definedName>
    <definedName function="false" hidden="false" localSheetId="4" name="テーマ名削除V6" vbProcedure="false">[1]!テーマ名削除v6</definedName>
    <definedName function="false" hidden="false" localSheetId="4" name="テーマ名削除W6" vbProcedure="false">[1]!テーマ名削除w6</definedName>
    <definedName function="false" hidden="false" localSheetId="4" name="テーマ構成_セットL" vbProcedure="false">[1]!テーマ構成_セットl</definedName>
    <definedName function="false" hidden="false" localSheetId="4" name="テーマ構成_セットM" vbProcedure="false">[1]!テーマ構成_セットm</definedName>
    <definedName function="false" hidden="false" localSheetId="4" name="テーマ構成_セットN" vbProcedure="false">[1]!テーマ構成_セットn</definedName>
    <definedName function="false" hidden="false" localSheetId="4" name="テーマ構成_セットO" vbProcedure="false">[1]!テーマ構成_セットo</definedName>
    <definedName function="false" hidden="false" localSheetId="4" name="テーマ構成_セットP" vbProcedure="false">[1]!テーマ構成_セットp</definedName>
    <definedName function="false" hidden="false" localSheetId="4" name="テーマ構成_セットQ" vbProcedure="false">[1]!テーマ構成_セットq</definedName>
    <definedName function="false" hidden="false" localSheetId="4" name="テーマ構成_セットR" vbProcedure="false">[1]!テーマ構成_セットr</definedName>
    <definedName function="false" hidden="false" localSheetId="4" name="テーマ構成_セットS" vbProcedure="false">[1]!テーマ構成_セットs</definedName>
    <definedName function="false" hidden="false" localSheetId="4" name="テーマ構成_セットT" vbProcedure="false">[1]!テーマ構成_セットt</definedName>
    <definedName function="false" hidden="false" localSheetId="4" name="テーマ構成_セットU" vbProcedure="false">[1]!テーマ構成_セットu</definedName>
    <definedName function="false" hidden="false" localSheetId="4" name="テーマ構成_セットV" vbProcedure="false">[1]!テーマ構成_セットv</definedName>
    <definedName function="false" hidden="false" localSheetId="4" name="テーマ構成_セットW" vbProcedure="false">[1]!テーマ構成_セットw</definedName>
    <definedName function="false" hidden="false" localSheetId="5" name="a" vbProcedure="false">#REF!</definedName>
    <definedName function="false" hidden="false" localSheetId="5" name="aa" vbProcedure="false">[2]!テーマ構成_セットt</definedName>
    <definedName function="false" hidden="false" localSheetId="5" name="z" vbProcedure="false">[2]!テーマ構成_セットl</definedName>
    <definedName function="false" hidden="false" localSheetId="5" name="zz" vbProcedure="false">#REF!</definedName>
    <definedName function="false" hidden="false" localSheetId="5" name="テーマ名削除L6" vbProcedure="false">[2]!テーマ名削除l6</definedName>
    <definedName function="false" hidden="false" localSheetId="5" name="テーマ名削除M6" vbProcedure="false">[2]!テーマ名削除m6</definedName>
    <definedName function="false" hidden="false" localSheetId="5" name="テーマ名削除N6" vbProcedure="false">[2]!テーマ名削除n6</definedName>
    <definedName function="false" hidden="false" localSheetId="5" name="テーマ名削除O6" vbProcedure="false">[2]!テーマ名削除o6</definedName>
    <definedName function="false" hidden="false" localSheetId="5" name="テーマ名削除P6" vbProcedure="false">[2]!テーマ名削除p6</definedName>
    <definedName function="false" hidden="false" localSheetId="5" name="テーマ名削除Q6" vbProcedure="false">[2]!テーマ名削除q6</definedName>
    <definedName function="false" hidden="false" localSheetId="5" name="テーマ名削除R6" vbProcedure="false">[2]!テーマ名削除r6</definedName>
    <definedName function="false" hidden="false" localSheetId="5" name="テーマ名削除S6" vbProcedure="false">[2]!テーマ名削除s6</definedName>
    <definedName function="false" hidden="false" localSheetId="5" name="テーマ名削除T5" vbProcedure="false">[2]!テーマ名削除t5</definedName>
    <definedName function="false" hidden="false" localSheetId="5" name="テーマ名削除U6" vbProcedure="false">[2]!テーマ名削除u6</definedName>
    <definedName function="false" hidden="false" localSheetId="5" name="テーマ名削除V6" vbProcedure="false">[2]!テーマ名削除v6</definedName>
    <definedName function="false" hidden="false" localSheetId="5" name="テーマ名削除W6" vbProcedure="false">[2]!テーマ名削除w6</definedName>
    <definedName function="false" hidden="false" localSheetId="5" name="テーマ構成_セットL" vbProcedure="false">[2]!テーマ構成_セットl</definedName>
    <definedName function="false" hidden="false" localSheetId="5" name="テーマ構成_セットM" vbProcedure="false">[2]!テーマ構成_セットm</definedName>
    <definedName function="false" hidden="false" localSheetId="5" name="テーマ構成_セットN" vbProcedure="false">[2]!テーマ構成_セットn</definedName>
    <definedName function="false" hidden="false" localSheetId="5" name="テーマ構成_セットO" vbProcedure="false">[2]!テーマ構成_セットo</definedName>
    <definedName function="false" hidden="false" localSheetId="5" name="テーマ構成_セットP" vbProcedure="false">[2]!テーマ構成_セットp</definedName>
    <definedName function="false" hidden="false" localSheetId="5" name="テーマ構成_セットQ" vbProcedure="false">[2]!テーマ構成_セットq</definedName>
    <definedName function="false" hidden="false" localSheetId="5" name="テーマ構成_セットR" vbProcedure="false">[2]!テーマ構成_セットr</definedName>
    <definedName function="false" hidden="false" localSheetId="5" name="テーマ構成_セットS" vbProcedure="false">[2]!テーマ構成_セットs</definedName>
    <definedName function="false" hidden="false" localSheetId="5" name="テーマ構成_セットT" vbProcedure="false">[2]!テーマ構成_セットt</definedName>
    <definedName function="false" hidden="false" localSheetId="5" name="テーマ構成_セットU" vbProcedure="false">[2]!テーマ構成_セットu</definedName>
    <definedName function="false" hidden="false" localSheetId="5" name="テーマ構成_セットV" vbProcedure="false">[2]!テーマ構成_セットv</definedName>
    <definedName function="false" hidden="false" localSheetId="5" name="テーマ構成_セットW" vbProcedure="false">[2]!テーマ構成_セットw</definedName>
    <definedName function="false" hidden="false" localSheetId="7" name="a" vbProcedure="false">#REF!</definedName>
    <definedName function="false" hidden="false" localSheetId="7" name="aa" vbProcedure="false">[1]!テーマ構成_セットt</definedName>
    <definedName function="false" hidden="false" localSheetId="7" name="data10" vbProcedure="false">#REF!</definedName>
    <definedName function="false" hidden="false" localSheetId="7" name="data4" vbProcedure="false">#REF!</definedName>
    <definedName function="false" hidden="false" localSheetId="7" name="V490_OnOK" vbProcedure="false">[4]!v490_onok</definedName>
    <definedName function="false" hidden="false" localSheetId="7" name="WRK_ITKB0020R" vbProcedure="false">#REF!</definedName>
    <definedName function="false" hidden="false" localSheetId="7" name="z" vbProcedure="false">[1]!テーマ構成_セットl</definedName>
    <definedName function="false" hidden="false" localSheetId="7" name="zz" vbProcedure="false">#REF!</definedName>
    <definedName function="false" hidden="false" localSheetId="7" name="テーマ名削除L6" vbProcedure="false">[1]!テーマ名削除l6</definedName>
    <definedName function="false" hidden="false" localSheetId="7" name="テーマ名削除M6" vbProcedure="false">[1]!テーマ名削除m6</definedName>
    <definedName function="false" hidden="false" localSheetId="7" name="テーマ名削除N6" vbProcedure="false">[1]!テーマ名削除n6</definedName>
    <definedName function="false" hidden="false" localSheetId="7" name="テーマ名削除O6" vbProcedure="false">[1]!テーマ名削除o6</definedName>
    <definedName function="false" hidden="false" localSheetId="7" name="テーマ名削除P6" vbProcedure="false">[1]!テーマ名削除p6</definedName>
    <definedName function="false" hidden="false" localSheetId="7" name="テーマ名削除Q6" vbProcedure="false">[1]!テーマ名削除q6</definedName>
    <definedName function="false" hidden="false" localSheetId="7" name="テーマ名削除R6" vbProcedure="false">[1]!テーマ名削除r6</definedName>
    <definedName function="false" hidden="false" localSheetId="7" name="テーマ名削除S6" vbProcedure="false">[1]!テーマ名削除s6</definedName>
    <definedName function="false" hidden="false" localSheetId="7" name="テーマ名削除T5" vbProcedure="false">[1]!テーマ名削除t5</definedName>
    <definedName function="false" hidden="false" localSheetId="7" name="テーマ名削除U6" vbProcedure="false">[1]!テーマ名削除u6</definedName>
    <definedName function="false" hidden="false" localSheetId="7" name="テーマ名削除V6" vbProcedure="false">[1]!テーマ名削除v6</definedName>
    <definedName function="false" hidden="false" localSheetId="7" name="テーマ名削除W6" vbProcedure="false">[1]!テーマ名削除w6</definedName>
    <definedName function="false" hidden="false" localSheetId="7" name="テーマ構成_セットL" vbProcedure="false">[1]!テーマ構成_セットl</definedName>
    <definedName function="false" hidden="false" localSheetId="7" name="テーマ構成_セットM" vbProcedure="false">[1]!テーマ構成_セットm</definedName>
    <definedName function="false" hidden="false" localSheetId="7" name="テーマ構成_セットN" vbProcedure="false">[1]!テーマ構成_セットn</definedName>
    <definedName function="false" hidden="false" localSheetId="7" name="テーマ構成_セットO" vbProcedure="false">[1]!テーマ構成_セットo</definedName>
    <definedName function="false" hidden="false" localSheetId="7" name="テーマ構成_セットP" vbProcedure="false">[1]!テーマ構成_セットp</definedName>
    <definedName function="false" hidden="false" localSheetId="7" name="テーマ構成_セットQ" vbProcedure="false">[1]!テーマ構成_セットq</definedName>
    <definedName function="false" hidden="false" localSheetId="7" name="テーマ構成_セットR" vbProcedure="false">[1]!テーマ構成_セットr</definedName>
    <definedName function="false" hidden="false" localSheetId="7" name="テーマ構成_セットS" vbProcedure="false">[1]!テーマ構成_セットs</definedName>
    <definedName function="false" hidden="false" localSheetId="7" name="テーマ構成_セットT" vbProcedure="false">[1]!テーマ構成_セットt</definedName>
    <definedName function="false" hidden="false" localSheetId="7" name="テーマ構成_セットU" vbProcedure="false">[1]!テーマ構成_セットu</definedName>
    <definedName function="false" hidden="false" localSheetId="7" name="テーマ構成_セットV" vbProcedure="false">[1]!テーマ構成_セットv</definedName>
    <definedName function="false" hidden="false" localSheetId="7" name="テーマ構成_セットW" vbProcedure="false">[1]!テーマ構成_セットw</definedName>
    <definedName function="false" hidden="false" localSheetId="9" name="a" vbProcedure="false">#REF!</definedName>
    <definedName function="false" hidden="false" localSheetId="9" name="aa" vbProcedure="false">[1]!テーマ構成_セットt</definedName>
    <definedName function="false" hidden="false" localSheetId="9" name="data10" vbProcedure="false">#REF!</definedName>
    <definedName function="false" hidden="false" localSheetId="9" name="data4" vbProcedure="false">#REF!</definedName>
    <definedName function="false" hidden="false" localSheetId="9" name="V490_OnOK" vbProcedure="false">[4]!v490_onok</definedName>
    <definedName function="false" hidden="false" localSheetId="9" name="WRK_ITKB0020R" vbProcedure="false">#REF!</definedName>
    <definedName function="false" hidden="false" localSheetId="9" name="z" vbProcedure="false">[1]!テーマ構成_セットl</definedName>
    <definedName function="false" hidden="false" localSheetId="9" name="zz" vbProcedure="false">#REF!</definedName>
    <definedName function="false" hidden="false" localSheetId="9" name="テーマ名削除L6" vbProcedure="false">[1]!テーマ名削除l6</definedName>
    <definedName function="false" hidden="false" localSheetId="9" name="テーマ名削除M6" vbProcedure="false">[1]!テーマ名削除m6</definedName>
    <definedName function="false" hidden="false" localSheetId="9" name="テーマ名削除N6" vbProcedure="false">[1]!テーマ名削除n6</definedName>
    <definedName function="false" hidden="false" localSheetId="9" name="テーマ名削除O6" vbProcedure="false">[1]!テーマ名削除o6</definedName>
    <definedName function="false" hidden="false" localSheetId="9" name="テーマ名削除P6" vbProcedure="false">[1]!テーマ名削除p6</definedName>
    <definedName function="false" hidden="false" localSheetId="9" name="テーマ名削除Q6" vbProcedure="false">[1]!テーマ名削除q6</definedName>
    <definedName function="false" hidden="false" localSheetId="9" name="テーマ名削除R6" vbProcedure="false">[1]!テーマ名削除r6</definedName>
    <definedName function="false" hidden="false" localSheetId="9" name="テーマ名削除S6" vbProcedure="false">[1]!テーマ名削除s6</definedName>
    <definedName function="false" hidden="false" localSheetId="9" name="テーマ名削除T5" vbProcedure="false">[1]!テーマ名削除t5</definedName>
    <definedName function="false" hidden="false" localSheetId="9" name="テーマ名削除U6" vbProcedure="false">[1]!テーマ名削除u6</definedName>
    <definedName function="false" hidden="false" localSheetId="9" name="テーマ名削除V6" vbProcedure="false">[1]!テーマ名削除v6</definedName>
    <definedName function="false" hidden="false" localSheetId="9" name="テーマ名削除W6" vbProcedure="false">[1]!テーマ名削除w6</definedName>
    <definedName function="false" hidden="false" localSheetId="9" name="テーマ構成_セットL" vbProcedure="false">[1]!テーマ構成_セットl</definedName>
    <definedName function="false" hidden="false" localSheetId="9" name="テーマ構成_セットM" vbProcedure="false">[1]!テーマ構成_セットm</definedName>
    <definedName function="false" hidden="false" localSheetId="9" name="テーマ構成_セットN" vbProcedure="false">[1]!テーマ構成_セットn</definedName>
    <definedName function="false" hidden="false" localSheetId="9" name="テーマ構成_セットO" vbProcedure="false">[1]!テーマ構成_セットo</definedName>
    <definedName function="false" hidden="false" localSheetId="9" name="テーマ構成_セットP" vbProcedure="false">[1]!テーマ構成_セットp</definedName>
    <definedName function="false" hidden="false" localSheetId="9" name="テーマ構成_セットQ" vbProcedure="false">[1]!テーマ構成_セットq</definedName>
    <definedName function="false" hidden="false" localSheetId="9" name="テーマ構成_セットR" vbProcedure="false">[1]!テーマ構成_セットr</definedName>
    <definedName function="false" hidden="false" localSheetId="9" name="テーマ構成_セットS" vbProcedure="false">[1]!テーマ構成_セットs</definedName>
    <definedName function="false" hidden="false" localSheetId="9" name="テーマ構成_セットT" vbProcedure="false">[1]!テーマ構成_セットt</definedName>
    <definedName function="false" hidden="false" localSheetId="9" name="テーマ構成_セットU" vbProcedure="false">[1]!テーマ構成_セットu</definedName>
    <definedName function="false" hidden="false" localSheetId="9" name="テーマ構成_セットV" vbProcedure="false">[1]!テーマ構成_セットv</definedName>
    <definedName function="false" hidden="false" localSheetId="9" name="テーマ構成_セットW" vbProcedure="false">[1]!テーマ構成_セットw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comments13.xml><?xml version="1.0" encoding="utf-8"?>
<comments xmlns="http://schemas.openxmlformats.org/spreadsheetml/2006/main" xmlns:xdr="http://schemas.openxmlformats.org/drawingml/2006/spreadsheetDrawing">
  <authors>
    <author/>
  </authors>
  <commentList>
    <comment ref="R199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抵抗値を設定</t>
        </r>
      </text>
    </comment>
    <comment ref="R20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抵抗値を設定</t>
        </r>
      </text>
    </comment>
    <comment ref="S198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キャパシタを設定</t>
        </r>
      </text>
    </comment>
    <comment ref="S206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キャパシタを設定</t>
        </r>
      </text>
    </comment>
    <comment ref="V10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周波数を設定</t>
        </r>
      </text>
    </comment>
    <comment ref="V14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抵抗値を設定</t>
        </r>
      </text>
    </comment>
    <comment ref="V28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抵抗値を設定</t>
        </r>
      </text>
    </comment>
    <comment ref="V38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抵抗値を設定</t>
        </r>
      </text>
    </comment>
    <comment ref="V49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抵抗値を設定</t>
        </r>
      </text>
    </comment>
    <comment ref="W20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キャパシタを設定</t>
        </r>
      </text>
    </comment>
    <comment ref="W2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キャパシタを設定</t>
        </r>
      </text>
    </comment>
    <comment ref="W3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キャパシタを設定</t>
        </r>
      </text>
    </comment>
    <comment ref="W48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キャパシタを設定</t>
        </r>
      </text>
    </comment>
  </commentList>
</comments>
</file>

<file path=xl/comments4.xml><?xml version="1.0" encoding="utf-8"?>
<comments xmlns="http://schemas.openxmlformats.org/spreadsheetml/2006/main" xmlns:xdr="http://schemas.openxmlformats.org/drawingml/2006/spreadsheetDrawing">
  <authors>
    <author/>
  </authors>
  <commentList>
    <comment ref="H65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4Mhz≦FIN≦5Mhz</t>
        </r>
      </text>
    </comment>
  </commentList>
</comments>
</file>

<file path=xl/comments5.xml><?xml version="1.0" encoding="utf-8"?>
<comments xmlns="http://schemas.openxmlformats.org/spreadsheetml/2006/main" xmlns:xdr="http://schemas.openxmlformats.org/drawingml/2006/spreadsheetDrawing">
  <authors>
    <author/>
  </authors>
  <commentList>
    <comment ref="E13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7-4 Unimplemented: Program the corresponding Flash Configuration bit to ‘1’</t>
        </r>
      </text>
    </comment>
    <comment ref="E14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7 IESO: Two-Speed Start-up (Internal/External Oscillator Switchover) Control bit
1 = Two-Speed Start-up is enabled
0 = Two-Speed Start-up is disabled</t>
        </r>
      </text>
    </comment>
    <comment ref="E14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7 IDLEN: Idle Enable bit
1 = Device enters Idle mode on SLEEP instruction
0 = Device enters Sleep mode on SLEEP instruction
</t>
        </r>
      </text>
    </comment>
    <comment ref="E15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7 INTSRC: Internal Oscillator Low-Frequency Source Select bit
1 = 31.25 kHz device clock derived from 8 MHz INTOSC source (divide-by-256 enabled)
0 = 31 kHz device clock derived directly from INTRC internal oscillator
</t>
        </r>
      </text>
    </comment>
    <comment ref="F14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6 FCMEN: Fail-Safe Clock Monitor Enable bit
1 = Fail-Safe Clock Monitor is enabled
0 = Fail-Safe Clock Monitor is disabled
</t>
        </r>
      </text>
    </comment>
    <comment ref="F14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6-4 IRCF&lt;2:0&gt;: Internal Oscillator Frequency Select bits
111 = 8 MHz (INTOSC drives clock directly)
110 = 4 MHz(2)
101 = 2 MHz
100 = 1 MHz
011 = 500 kHz
010 = 250 kHz
001 = 125 kHz
000 = 31 kHz (from either INTOSC/256 or INTRC directly)(3)
</t>
        </r>
      </text>
    </comment>
    <comment ref="F15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6 PLLEN: Frequency Multiplier Enable bit
1 = 96 MHz PLL is enabled
0 = 96 MHz PLL is disabled
</t>
        </r>
      </text>
    </comment>
    <comment ref="G15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5-0 TUN&lt;5:0&gt;: Frequency Tuning bits
011111 = Maximum frequency
011110
•••
000001
000000 = Center frequency; oscillator module is running at the calibrated frequency
111111
•••
100000 = Minimum frequency</t>
        </r>
      </text>
    </comment>
    <comment ref="H14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4 LPT1OSC: Low-Power Timer1 Oscillator Enable bit
1 = Timer1 oscillator is configured for high-power operation
0 = Timer1 oscillator is configured for low-power operation
</t>
        </r>
      </text>
    </comment>
    <comment ref="I13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3 Unimplemented: Maintain as ‘0’
</t>
        </r>
      </text>
    </comment>
    <comment ref="I14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3 T1DIG: Secondary Clock Source T1OSCEN Enforcement bit
1 = Secondary oscillator clock source may be selected (OSCCON&lt;1:0&gt; = 01) regardless of the (T1CON&lt;3&gt;) T1OSCEN state
0 = Secondary oscillator clock source may not be selected unless T1CON&lt;3&gt; = 1
</t>
        </r>
      </text>
    </comment>
    <comment ref="I14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3 OSTS: Oscillator Start-up Time-out Status bit(1)
1 = Oscillator Start-up Timer time-out has expired; primary oscillator is running
0 = Oscillator Start-up Timer time-out is running; primary oscillator is not ready
</t>
        </r>
      </text>
    </comment>
    <comment ref="J13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2 CP0: Code Protection bit
1 = Program memory is not code-protected
0 = Program memory is code-protected
</t>
        </r>
      </text>
    </comment>
    <comment ref="J14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2-0 FOSC&lt;2:0&gt;: Oscillator Selection bits
111 = ECPLL oscillator with PLL software controlled, CLKO on RA6
110 = EC oscillator with CLKO on RA6
101 = HSPLL oscillator with PLL software controlled
100 = HS oscillator
011 = INTOSCPLLO, internal oscillator with PLL software controlled, CLKO on RA6, port function on RA7
010 = INTOSCPLL, internal oscillator with PLL software controlled, port function on RA6 and RA7
001 = INTOSCO internal oscillator block (INTRC/INTOSC) with CLKO on RA6, port function on RA7
000 = INTOSC internal oscillator block (INTRC/INTOSC), port function on RA6 and RA7</t>
        </r>
      </text>
    </comment>
    <comment ref="J14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2 Unimplemented: Read as ‘1’
</t>
        </r>
      </text>
    </comment>
    <comment ref="K13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1-0 CPDIV&lt;1:0&gt;: CPU System Clock Selection bits
11 = No CPU system clock divide
10 = CPU system clock is divided by 2
01 = CPU system clock is divided by 3
00 = CPU system clock is divided by 6</t>
        </r>
      </text>
    </comment>
    <comment ref="K14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bit 1-0 SCS&lt;1:0&gt;: System Clock Select bits
11 = Postscaled internal clock (INTRC/INTOSC derived)
10 = Reserved
01 = Timer1 oscillator(4)
00 = Primary clock source (INTOSC postscaler output when FOSC&lt;2:0&gt; = 001 or 000)
00 = Primary clock source (CPU divider output for other values of FOSC&lt;2:0&gt;)
</t>
        </r>
      </text>
    </comment>
    <comment ref="O13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u = unchanged, 
x = unknown, 
- = unimplemented bit, read as ‘0’, 
q = value depends on condition.</t>
        </r>
      </text>
    </comment>
    <comment ref="O14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u = unchanged, 
x = unknown, 
- = unimplemented bit, read as ‘0’, 
q = value depends on condition.</t>
        </r>
      </text>
    </comment>
    <comment ref="O147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u = unchanged, 
x = unknown, 
- = unimplemented bit, read as ‘0’, 
q = value depends on condition.</t>
        </r>
      </text>
    </comment>
    <comment ref="O152" authorId="0">
      <text>
        <r>
          <rPr>
            <b val="true"/>
            <sz val="9"/>
            <color rgb="FF000000"/>
            <rFont val="ＭＳ Ｐゴシック"/>
            <family val="3"/>
            <charset val="128"/>
          </rPr>
          <t xml:space="preserve">u = unchanged, 
x = unknown, 
- = unimplemented bit, read as ‘0’, 
q = value depends on condition.</t>
        </r>
      </text>
    </comment>
  </commentList>
</comments>
</file>

<file path=xl/sharedStrings.xml><?xml version="1.0" encoding="utf-8"?>
<sst xmlns="http://schemas.openxmlformats.org/spreadsheetml/2006/main" count="1261" uniqueCount="807">
  <si>
    <t xml:space="preserve">CPU</t>
  </si>
  <si>
    <t xml:space="preserve">PIC32MX130F064B</t>
  </si>
  <si>
    <t xml:space="preserve">(ICSP)</t>
  </si>
  <si>
    <t xml:space="preserve">PIN数</t>
  </si>
  <si>
    <t xml:space="preserve">Vpp/MCLR</t>
  </si>
  <si>
    <t xml:space="preserve">CLOCK(Mhz)</t>
  </si>
  <si>
    <t xml:space="preserve">CPU Frequency (or SYS_FREQ or FCY) </t>
  </si>
  <si>
    <t xml:space="preserve">Vdd</t>
  </si>
  <si>
    <t xml:space="preserve">PBCLK(Mhz)</t>
  </si>
  <si>
    <t xml:space="preserve">Peripheral Frequency</t>
  </si>
  <si>
    <t xml:space="preserve">GND</t>
  </si>
  <si>
    <t xml:space="preserve">PGM_Memory(bytes)</t>
  </si>
  <si>
    <t xml:space="preserve">64K</t>
  </si>
  <si>
    <t xml:space="preserve">prgD</t>
  </si>
  <si>
    <t xml:space="preserve">RAM(bytes)</t>
  </si>
  <si>
    <t xml:space="preserve">8K</t>
  </si>
  <si>
    <t xml:space="preserve">prgC</t>
  </si>
  <si>
    <t xml:space="preserve">EEPROM(bytes)</t>
  </si>
  <si>
    <t xml:space="preserve">-</t>
  </si>
  <si>
    <t xml:space="preserve">ICD</t>
  </si>
  <si>
    <t xml:space="preserve">10K</t>
  </si>
  <si>
    <t xml:space="preserve">MCLR</t>
  </si>
  <si>
    <t xml:space="preserve">AVDD</t>
  </si>
  <si>
    <t xml:space="preserve">VDD</t>
  </si>
  <si>
    <t xml:space="preserve">AN0</t>
  </si>
  <si>
    <t xml:space="preserve">VREF+</t>
  </si>
  <si>
    <t xml:space="preserve">CVREF+</t>
  </si>
  <si>
    <t xml:space="preserve">C3INC</t>
  </si>
  <si>
    <t xml:space="preserve">RPA0</t>
  </si>
  <si>
    <t xml:space="preserve">CTED1</t>
  </si>
  <si>
    <t xml:space="preserve">RA0</t>
  </si>
  <si>
    <t xml:space="preserve">AVSS</t>
  </si>
  <si>
    <t xml:space="preserve">SPI_SDO2</t>
  </si>
  <si>
    <t xml:space="preserve">VREF-</t>
  </si>
  <si>
    <t xml:space="preserve">CVREF-</t>
  </si>
  <si>
    <t xml:space="preserve">AN1</t>
  </si>
  <si>
    <t xml:space="preserve">RPA1</t>
  </si>
  <si>
    <t xml:space="preserve">CTED2</t>
  </si>
  <si>
    <t xml:space="preserve">RA1</t>
  </si>
  <si>
    <t xml:space="preserve">AN9</t>
  </si>
  <si>
    <t xml:space="preserve">C3INA</t>
  </si>
  <si>
    <t xml:space="preserve">RPB15</t>
  </si>
  <si>
    <t xml:space="preserve">SCK2</t>
  </si>
  <si>
    <t xml:space="preserve">CTED6</t>
  </si>
  <si>
    <t xml:space="preserve">PMCS1</t>
  </si>
  <si>
    <t xml:space="preserve">RB15</t>
  </si>
  <si>
    <t xml:space="preserve">SPI_SCK2</t>
  </si>
  <si>
    <t xml:space="preserve">PGED1</t>
  </si>
  <si>
    <t xml:space="preserve">AN2</t>
  </si>
  <si>
    <t xml:space="preserve">C1IND</t>
  </si>
  <si>
    <t xml:space="preserve">C2INB</t>
  </si>
  <si>
    <t xml:space="preserve">C3IND</t>
  </si>
  <si>
    <t xml:space="preserve">RPB0</t>
  </si>
  <si>
    <t xml:space="preserve">RB0</t>
  </si>
  <si>
    <t xml:space="preserve">CVREFOUT</t>
  </si>
  <si>
    <t xml:space="preserve">AN10</t>
  </si>
  <si>
    <t xml:space="preserve">C3INB</t>
  </si>
  <si>
    <t xml:space="preserve">RPB14</t>
  </si>
  <si>
    <t xml:space="preserve">SCK1</t>
  </si>
  <si>
    <t xml:space="preserve">CTED5</t>
  </si>
  <si>
    <t xml:space="preserve">RB14</t>
  </si>
  <si>
    <t xml:space="preserve">RB14(SDC CS)</t>
  </si>
  <si>
    <t xml:space="preserve">PGEC1</t>
  </si>
  <si>
    <t xml:space="preserve">AN3</t>
  </si>
  <si>
    <t xml:space="preserve">C1INC</t>
  </si>
  <si>
    <t xml:space="preserve">C2INA</t>
  </si>
  <si>
    <t xml:space="preserve">RPB1</t>
  </si>
  <si>
    <t xml:space="preserve">CTED12</t>
  </si>
  <si>
    <t xml:space="preserve">RB1</t>
  </si>
  <si>
    <t xml:space="preserve">AN11</t>
  </si>
  <si>
    <t xml:space="preserve">RPB13</t>
  </si>
  <si>
    <t xml:space="preserve">CTPLS</t>
  </si>
  <si>
    <t xml:space="preserve">PMRD</t>
  </si>
  <si>
    <t xml:space="preserve">RB13</t>
  </si>
  <si>
    <t xml:space="preserve">SPI_SDI2</t>
  </si>
  <si>
    <t xml:space="preserve">SW1</t>
  </si>
  <si>
    <t xml:space="preserve">AN4</t>
  </si>
  <si>
    <t xml:space="preserve">C1INB</t>
  </si>
  <si>
    <t xml:space="preserve">C2IND</t>
  </si>
  <si>
    <t xml:space="preserve">RPB2</t>
  </si>
  <si>
    <t xml:space="preserve">SDA2</t>
  </si>
  <si>
    <t xml:space="preserve">CTED13</t>
  </si>
  <si>
    <t xml:space="preserve">RB2</t>
  </si>
  <si>
    <t xml:space="preserve">AN12</t>
  </si>
  <si>
    <t xml:space="preserve">PMD0</t>
  </si>
  <si>
    <t xml:space="preserve">RB12</t>
  </si>
  <si>
    <t xml:space="preserve">LCD_POWER</t>
  </si>
  <si>
    <t xml:space="preserve">AN5/SW2</t>
  </si>
  <si>
    <t xml:space="preserve">AN5</t>
  </si>
  <si>
    <t xml:space="preserve">C1INA</t>
  </si>
  <si>
    <t xml:space="preserve">C2INC</t>
  </si>
  <si>
    <t xml:space="preserve">RTCC</t>
  </si>
  <si>
    <t xml:space="preserve">RPB3</t>
  </si>
  <si>
    <t xml:space="preserve">SCL2</t>
  </si>
  <si>
    <t xml:space="preserve">RB3</t>
  </si>
  <si>
    <t xml:space="preserve">PGEC2</t>
  </si>
  <si>
    <t xml:space="preserve">TMS</t>
  </si>
  <si>
    <t xml:space="preserve">RPB11</t>
  </si>
  <si>
    <t xml:space="preserve">PMD1</t>
  </si>
  <si>
    <t xml:space="preserve">RB11</t>
  </si>
  <si>
    <t xml:space="preserve">U2RX</t>
  </si>
  <si>
    <t xml:space="preserve">VSS</t>
  </si>
  <si>
    <t xml:space="preserve">PGED2</t>
  </si>
  <si>
    <t xml:space="preserve">RPB10</t>
  </si>
  <si>
    <t xml:space="preserve">CTED11</t>
  </si>
  <si>
    <t xml:space="preserve">PMD2</t>
  </si>
  <si>
    <t xml:space="preserve">RB10</t>
  </si>
  <si>
    <t xml:space="preserve">U2TX</t>
  </si>
  <si>
    <t xml:space="preserve">SW3</t>
  </si>
  <si>
    <t xml:space="preserve">OSC1</t>
  </si>
  <si>
    <t xml:space="preserve">CLKI</t>
  </si>
  <si>
    <t xml:space="preserve">RPA2</t>
  </si>
  <si>
    <t xml:space="preserve">RA2</t>
  </si>
  <si>
    <t xml:space="preserve">VCAP</t>
  </si>
  <si>
    <t xml:space="preserve">10uF</t>
  </si>
  <si>
    <t xml:space="preserve">SW4</t>
  </si>
  <si>
    <t xml:space="preserve">OSC2</t>
  </si>
  <si>
    <t xml:space="preserve">CLKO</t>
  </si>
  <si>
    <t xml:space="preserve">RPA3</t>
  </si>
  <si>
    <t xml:space="preserve">PMA0</t>
  </si>
  <si>
    <t xml:space="preserve">RA3</t>
  </si>
  <si>
    <t xml:space="preserve">xtal 32khz</t>
  </si>
  <si>
    <t xml:space="preserve">SOSCI</t>
  </si>
  <si>
    <t xml:space="preserve">RPB4</t>
  </si>
  <si>
    <t xml:space="preserve">RB4</t>
  </si>
  <si>
    <t xml:space="preserve">TDO</t>
  </si>
  <si>
    <t xml:space="preserve">RPB9</t>
  </si>
  <si>
    <t xml:space="preserve">SDA1</t>
  </si>
  <si>
    <t xml:space="preserve">CTED4</t>
  </si>
  <si>
    <t xml:space="preserve">PMD3</t>
  </si>
  <si>
    <t xml:space="preserve">RB9</t>
  </si>
  <si>
    <t xml:space="preserve">I2C_SDA1</t>
  </si>
  <si>
    <t xml:space="preserve">SOSCO</t>
  </si>
  <si>
    <t xml:space="preserve">RPA4</t>
  </si>
  <si>
    <t xml:space="preserve">T1CK</t>
  </si>
  <si>
    <t xml:space="preserve">CTED9</t>
  </si>
  <si>
    <t xml:space="preserve">PMA1</t>
  </si>
  <si>
    <t xml:space="preserve">RA4</t>
  </si>
  <si>
    <t xml:space="preserve">TCK</t>
  </si>
  <si>
    <t xml:space="preserve">RPB8</t>
  </si>
  <si>
    <t xml:space="preserve">SCL1</t>
  </si>
  <si>
    <t xml:space="preserve">CTED10</t>
  </si>
  <si>
    <t xml:space="preserve">PMD4</t>
  </si>
  <si>
    <t xml:space="preserve">RB8</t>
  </si>
  <si>
    <t xml:space="preserve">I2C_SCL1</t>
  </si>
  <si>
    <t xml:space="preserve">+3.3V</t>
  </si>
  <si>
    <t xml:space="preserve">TDI</t>
  </si>
  <si>
    <t xml:space="preserve">RPB7</t>
  </si>
  <si>
    <t xml:space="preserve">CTED3</t>
  </si>
  <si>
    <t xml:space="preserve">PMD5</t>
  </si>
  <si>
    <t xml:space="preserve">INT0</t>
  </si>
  <si>
    <t xml:space="preserve">RB7</t>
  </si>
  <si>
    <t xml:space="preserve">PWM</t>
  </si>
  <si>
    <t xml:space="preserve">Audio ~CE(open drain)</t>
  </si>
  <si>
    <t xml:space="preserve">PGED3</t>
  </si>
  <si>
    <t xml:space="preserve">RPB5</t>
  </si>
  <si>
    <t xml:space="preserve">PMD7</t>
  </si>
  <si>
    <t xml:space="preserve">RB5</t>
  </si>
  <si>
    <t xml:space="preserve">PGEC3</t>
  </si>
  <si>
    <t xml:space="preserve">RPB6</t>
  </si>
  <si>
    <t xml:space="preserve">PMD6</t>
  </si>
  <si>
    <t xml:space="preserve">RB6</t>
  </si>
  <si>
    <t xml:space="preserve">LED</t>
  </si>
  <si>
    <t xml:space="preserve">ピン番号</t>
  </si>
  <si>
    <t xml:space="preserve">I/O</t>
  </si>
  <si>
    <t xml:space="preserve">用途</t>
  </si>
  <si>
    <t xml:space="preserve">CHECK</t>
  </si>
  <si>
    <t xml:space="preserve">IN</t>
  </si>
  <si>
    <t xml:space="preserve">Photo sencer AD input</t>
  </si>
  <si>
    <t xml:space="preserve">OUT</t>
  </si>
  <si>
    <t xml:space="preserve">SPI_SDO2(RPA1)-CMD  pullup50K</t>
  </si>
  <si>
    <t xml:space="preserve">SW2</t>
  </si>
  <si>
    <t xml:space="preserve">T1OSO</t>
  </si>
  <si>
    <t xml:space="preserve">32.7Khz for RTC</t>
  </si>
  <si>
    <t xml:space="preserve">T1OSI</t>
  </si>
  <si>
    <t xml:space="preserve">Audio ~CE</t>
  </si>
  <si>
    <t xml:space="preserve">PWM OUTPUT_1(OC1) L</t>
  </si>
  <si>
    <t xml:space="preserve">I2C_SCL1_LCD</t>
  </si>
  <si>
    <t xml:space="preserve">I2C_SDA1 LCD</t>
  </si>
  <si>
    <t xml:space="preserve">Op-Amp Power</t>
  </si>
  <si>
    <t xml:space="preserve">SPI_SDI2(RPB13)-DAT0  pullup50K</t>
  </si>
  <si>
    <t xml:space="preserve">SDC_SELECT(RB14)-CS</t>
  </si>
  <si>
    <t xml:space="preserve">SPI_SCK2-CLK</t>
  </si>
  <si>
    <t xml:space="preserve">10→VDD</t>
  </si>
  <si>
    <t xml:space="preserve">■参考にした回路図</t>
  </si>
  <si>
    <t xml:space="preserve">（１－ａ）ルーレットアダプタをつないでみる① </t>
  </si>
  <si>
    <t xml:space="preserve">test7.c</t>
  </si>
  <si>
    <t xml:space="preserve">※SDカード接続の参考</t>
  </si>
  <si>
    <t xml:space="preserve">TRISx</t>
  </si>
  <si>
    <t xml:space="preserve">ピンの入出力モード設定</t>
  </si>
  <si>
    <t xml:space="preserve">PORTx</t>
  </si>
  <si>
    <t xml:space="preserve">ピンへの出力または入力を行う</t>
  </si>
  <si>
    <t xml:space="preserve">LATx</t>
  </si>
  <si>
    <t xml:space="preserve">ピンへの出力を行う</t>
  </si>
  <si>
    <t xml:space="preserve">ODCx</t>
  </si>
  <si>
    <t xml:space="preserve">オープンドレイン設定を行う</t>
  </si>
  <si>
    <t xml:space="preserve">PORTB</t>
  </si>
  <si>
    <t xml:space="preserve">PORTA</t>
  </si>
  <si>
    <t xml:space="preserve">TRISＢ</t>
  </si>
  <si>
    <t xml:space="preserve">TRISA</t>
  </si>
  <si>
    <t xml:space="preserve">SDカード</t>
  </si>
  <si>
    <t xml:space="preserve">(RB15)</t>
  </si>
  <si>
    <t xml:space="preserve">16進</t>
  </si>
  <si>
    <t xml:space="preserve">■RB5のオープンドレインの設定</t>
  </si>
  <si>
    <t xml:space="preserve">■switch用のPORT RA2,RA3,RB2 について、change notice (CN) の設定をする。　これにより、Switchを押すことで interrupt が発生し、Sleepから復帰ができる。</t>
  </si>
  <si>
    <t xml:space="preserve">　　　　　　　　　</t>
  </si>
  <si>
    <t xml:space="preserve">RB3は、アナログインターフェースとしても使用しているため、CNの対象としない。</t>
  </si>
  <si>
    <t xml:space="preserve">interrupt を有効</t>
  </si>
  <si>
    <t xml:space="preserve">change notice を有効</t>
  </si>
  <si>
    <t xml:space="preserve">ピンの個別の割り込みを有効　※CNIEB2も有効にする。</t>
  </si>
  <si>
    <t xml:space="preserve">下記の通りの設定となる。</t>
  </si>
  <si>
    <t xml:space="preserve">また、interrupt 処理では、PORTを読みだして、レジスタと内容を合わせる必要がある。　これをしないと、常に 差異を検知して 割り込みし続ける事になる。</t>
  </si>
  <si>
    <t xml:space="preserve">PIC32MX120F032B Support Information</t>
  </si>
  <si>
    <t xml:space="preserve">#pragma config Usage</t>
  </si>
  <si>
    <t xml:space="preserve">#pragma config &lt;setting&gt;=&lt;named value&gt;</t>
  </si>
  <si>
    <t xml:space="preserve">For example:</t>
  </si>
  <si>
    <t xml:space="preserve">// PLL Prescaler Selection bits: No prescale (4 MHz oscillator input drives PLL directly)</t>
  </si>
  <si>
    <t xml:space="preserve">// Background Debug: Disabled</t>
  </si>
  <si>
    <t xml:space="preserve">// Watchdog Timer: Disabled - Controlled by SWDTEN bit</t>
  </si>
  <si>
    <t xml:space="preserve">// Stack Overflow/Underflow Reset: Disabled</t>
  </si>
  <si>
    <t xml:space="preserve">// Extended Instruction Set: Disabled</t>
  </si>
  <si>
    <t xml:space="preserve">#pragma config PLLDIV = 1, DEBUG = OFF, WDTEN = OFF, STVREN = OFF, XINST = OFF</t>
  </si>
  <si>
    <t xml:space="preserve">#pragma config &lt;setting&gt;=&lt;literal constant&gt;</t>
  </si>
  <si>
    <t xml:space="preserve">#pragma config PLLDIV = 0x7, DEBUG = 0x1, WDTEN = 0x0, STVREN = 0x0, XINST = 0x0</t>
  </si>
  <si>
    <t xml:space="preserve">#pragma config &lt;register&gt;=&lt;literal constant&gt;</t>
  </si>
  <si>
    <t xml:space="preserve">#pragma config CONFIG1L = 0x8E</t>
  </si>
  <si>
    <t xml:space="preserve">#pragma config Settings</t>
  </si>
  <si>
    <t xml:space="preserve">PIC32MX120F032B </t>
  </si>
  <si>
    <t xml:space="preserve">Peripheral Module Disable Configuration:</t>
  </si>
  <si>
    <t xml:space="preserve">PMDL1WAY = OFF</t>
  </si>
  <si>
    <t xml:space="preserve">Allow multiple reconfigurations </t>
  </si>
  <si>
    <t xml:space="preserve">○</t>
  </si>
  <si>
    <t xml:space="preserve">？</t>
  </si>
  <si>
    <t xml:space="preserve">PMDL1WAY = ON</t>
  </si>
  <si>
    <t xml:space="preserve">Allow only one reconfiguration </t>
  </si>
  <si>
    <t xml:space="preserve">Peripheral Pin Select Configuration:</t>
  </si>
  <si>
    <t xml:space="preserve">IOL1WAY = OFF</t>
  </si>
  <si>
    <t xml:space="preserve">IOL1WAY = ON</t>
  </si>
  <si>
    <t xml:space="preserve">USB USID Selection:</t>
  </si>
  <si>
    <t xml:space="preserve">FUSBIDIO = OFF</t>
  </si>
  <si>
    <t xml:space="preserve">Controlled by Port Function </t>
  </si>
  <si>
    <t xml:space="preserve">25pinをポートとして使用する場合これをセレクト</t>
  </si>
  <si>
    <t xml:space="preserve">FUSBIDIO = ON</t>
  </si>
  <si>
    <t xml:space="preserve">Controlled by the USB Module </t>
  </si>
  <si>
    <t xml:space="preserve">USB VBUS ON Selection:</t>
  </si>
  <si>
    <t xml:space="preserve">FVBUSONIO = OFF</t>
  </si>
  <si>
    <t xml:space="preserve">FVBUSONIO = ON</t>
  </si>
  <si>
    <t xml:space="preserve">Controlled by USB Module </t>
  </si>
  <si>
    <t xml:space="preserve">PLL Input Divider:</t>
  </si>
  <si>
    <t xml:space="preserve">FPLLIDIV = DIV_1</t>
  </si>
  <si>
    <t xml:space="preserve">1x Divider </t>
  </si>
  <si>
    <t xml:space="preserve">FPLLIDIV = DIV_2</t>
  </si>
  <si>
    <t xml:space="preserve">2x Divider </t>
  </si>
  <si>
    <t xml:space="preserve">FPLLIDIV = DIV_3</t>
  </si>
  <si>
    <t xml:space="preserve">3x Divider </t>
  </si>
  <si>
    <t xml:space="preserve">FPLLIDIV = DIV_4</t>
  </si>
  <si>
    <t xml:space="preserve">4x Divider </t>
  </si>
  <si>
    <t xml:space="preserve">FPLLIDIV = DIV_5</t>
  </si>
  <si>
    <t xml:space="preserve">5x Divider </t>
  </si>
  <si>
    <t xml:space="preserve">FPLLIDIV = DIV_6</t>
  </si>
  <si>
    <t xml:space="preserve">6x Divider </t>
  </si>
  <si>
    <t xml:space="preserve">FPLLIDIV = DIV_10</t>
  </si>
  <si>
    <t xml:space="preserve">10x Divider </t>
  </si>
  <si>
    <t xml:space="preserve">FPLLIDIV = DIV_12</t>
  </si>
  <si>
    <t xml:space="preserve">12x Divider </t>
  </si>
  <si>
    <t xml:space="preserve">■CPU Frequency</t>
  </si>
  <si>
    <t xml:space="preserve">PLL Multiplier:</t>
  </si>
  <si>
    <t xml:space="preserve">Input Mhz</t>
  </si>
  <si>
    <t xml:space="preserve">FPLLIDIV</t>
  </si>
  <si>
    <t xml:space="preserve">PLLMULT</t>
  </si>
  <si>
    <t xml:space="preserve">PLLODIV</t>
  </si>
  <si>
    <t xml:space="preserve">SYSCLK</t>
  </si>
  <si>
    <t xml:space="preserve">FPLLMUL = MUL_15</t>
  </si>
  <si>
    <t xml:space="preserve">15x Multiplier </t>
  </si>
  <si>
    <t xml:space="preserve">FPLLMUL = MUL_16</t>
  </si>
  <si>
    <t xml:space="preserve">16x Multiplier </t>
  </si>
  <si>
    <t xml:space="preserve">FPLLMUL = MUL_17</t>
  </si>
  <si>
    <t xml:space="preserve">17x Multiplier </t>
  </si>
  <si>
    <t xml:space="preserve">FPLLMUL = MUL_18</t>
  </si>
  <si>
    <t xml:space="preserve">18x Multiplier </t>
  </si>
  <si>
    <t xml:space="preserve">FPLLMUL = MUL_19</t>
  </si>
  <si>
    <t xml:space="preserve">19x Multiplier </t>
  </si>
  <si>
    <t xml:space="preserve">FPLLMUL = MUL_20</t>
  </si>
  <si>
    <t xml:space="preserve">20x Multiplier </t>
  </si>
  <si>
    <t xml:space="preserve">FPLLMUL = MUL_21</t>
  </si>
  <si>
    <t xml:space="preserve">21x Multiplier </t>
  </si>
  <si>
    <t xml:space="preserve">FPLLMUL = MUL_24</t>
  </si>
  <si>
    <t xml:space="preserve">24x Multiplier </t>
  </si>
  <si>
    <t xml:space="preserve">USB PLL Input Divider:</t>
  </si>
  <si>
    <t xml:space="preserve">UPLLIDIV = DIV_1</t>
  </si>
  <si>
    <t xml:space="preserve">UPLLIDIV = DIV_2</t>
  </si>
  <si>
    <t xml:space="preserve">UPLLIDIV = DIV_3</t>
  </si>
  <si>
    <t xml:space="preserve">UPLLIDIV = DIV_4</t>
  </si>
  <si>
    <t xml:space="preserve">UPLLIDIV = DIV_5</t>
  </si>
  <si>
    <t xml:space="preserve">UPLLIDIV = DIV_6</t>
  </si>
  <si>
    <t xml:space="preserve">UPLLIDIV = DIV_10</t>
  </si>
  <si>
    <t xml:space="preserve">UPLLIDIV = DIV_12</t>
  </si>
  <si>
    <t xml:space="preserve">USB PLL Enable:</t>
  </si>
  <si>
    <t xml:space="preserve">UPLLEN = ON</t>
  </si>
  <si>
    <t xml:space="preserve">Enabled </t>
  </si>
  <si>
    <t xml:space="preserve">UPLLEN = OFF</t>
  </si>
  <si>
    <t xml:space="preserve">Disabled and Bypassed </t>
  </si>
  <si>
    <t xml:space="preserve">System PLL Output Clock Divider:</t>
  </si>
  <si>
    <t xml:space="preserve">FPLLODIV = DIV_1</t>
  </si>
  <si>
    <t xml:space="preserve">PLL Divide by 1 </t>
  </si>
  <si>
    <t xml:space="preserve">FPLLODIV = DIV_2</t>
  </si>
  <si>
    <t xml:space="preserve">PLL Divide by 2 </t>
  </si>
  <si>
    <t xml:space="preserve">※内蔵RCを選択時○。</t>
  </si>
  <si>
    <t xml:space="preserve">FPLLODIV = DIV_4</t>
  </si>
  <si>
    <t xml:space="preserve">PLL Divide by 4 </t>
  </si>
  <si>
    <t xml:space="preserve">FPLLODIV = DIV_8</t>
  </si>
  <si>
    <t xml:space="preserve">PLL Divide by 8 </t>
  </si>
  <si>
    <t xml:space="preserve">FPLLODIV = DIV_16</t>
  </si>
  <si>
    <t xml:space="preserve">PLL Divide by 16 </t>
  </si>
  <si>
    <t xml:space="preserve">FPLLODIV = DIV_32</t>
  </si>
  <si>
    <t xml:space="preserve">PLL Divide by 32 </t>
  </si>
  <si>
    <t xml:space="preserve">FPLLODIV = DIV_64</t>
  </si>
  <si>
    <t xml:space="preserve">PLL Divide by 64 </t>
  </si>
  <si>
    <t xml:space="preserve">FPLLODIV = DIV_256</t>
  </si>
  <si>
    <t xml:space="preserve">PLL Divide by 256 </t>
  </si>
  <si>
    <t xml:space="preserve">Oscillator Selection Bits:</t>
  </si>
  <si>
    <t xml:space="preserve">FNOSC = FRC</t>
  </si>
  <si>
    <t xml:space="preserve">Fast RC Osc (FRC) </t>
  </si>
  <si>
    <t xml:space="preserve">FNOSC = FRCPLL</t>
  </si>
  <si>
    <t xml:space="preserve">Fast RC Osc with PLL </t>
  </si>
  <si>
    <t xml:space="preserve">FNOSC = PRI</t>
  </si>
  <si>
    <t xml:space="preserve">Primary Osc (XT,HS,EC) </t>
  </si>
  <si>
    <t xml:space="preserve">FNOSC = PRIPLL</t>
  </si>
  <si>
    <t xml:space="preserve">Primary Osc w/PLL (XT+,HS+,EC+PLL) </t>
  </si>
  <si>
    <t xml:space="preserve">FNOSC = SOSC</t>
  </si>
  <si>
    <t xml:space="preserve">Low Power Secondary Osc (SOSC) </t>
  </si>
  <si>
    <t xml:space="preserve">FNOSC = LPRC</t>
  </si>
  <si>
    <t xml:space="preserve">Low Power RC Osc (LPRC) </t>
  </si>
  <si>
    <t xml:space="preserve">FNOSC = FRCDIV16</t>
  </si>
  <si>
    <t xml:space="preserve">Fast RC Osc w/Div-by-16 (FRC/16) </t>
  </si>
  <si>
    <t xml:space="preserve">FNOSC = FRCDIV</t>
  </si>
  <si>
    <t xml:space="preserve">Fast RC Osc w/Div-by-N (FRCDIV) </t>
  </si>
  <si>
    <t xml:space="preserve">Secondary Oscillator Enable:</t>
  </si>
  <si>
    <t xml:space="preserve">FSOSCEN = OFF</t>
  </si>
  <si>
    <t xml:space="preserve">Disabled </t>
  </si>
  <si>
    <t xml:space="preserve">FSOSCEN = ON</t>
  </si>
  <si>
    <t xml:space="preserve">Internal/External Switch Over:</t>
  </si>
  <si>
    <t xml:space="preserve">IESO = OFF</t>
  </si>
  <si>
    <t xml:space="preserve">Two-Speed Start-up is disenabled</t>
  </si>
  <si>
    <t xml:space="preserve">IESO = ON</t>
  </si>
  <si>
    <t xml:space="preserve">Two-Speed Start-up is enabled</t>
  </si>
  <si>
    <t xml:space="preserve">Primary Oscillator Configuration:</t>
  </si>
  <si>
    <t xml:space="preserve">POSCMOD = EC</t>
  </si>
  <si>
    <t xml:space="preserve">External clock mode </t>
  </si>
  <si>
    <t xml:space="preserve">POSCMOD = XT</t>
  </si>
  <si>
    <t xml:space="preserve">XT osc mode </t>
  </si>
  <si>
    <t xml:space="preserve">POSCMOD = HS</t>
  </si>
  <si>
    <t xml:space="preserve">HS osc mode </t>
  </si>
  <si>
    <t xml:space="preserve">POSCMOD = OFF</t>
  </si>
  <si>
    <t xml:space="preserve">Primary osc disabled </t>
  </si>
  <si>
    <t xml:space="preserve">※内蔵RCを選択時○。外付けを選択時は選ばない。</t>
  </si>
  <si>
    <t xml:space="preserve">CLKO Output Signal Active on the OSCO Pin:</t>
  </si>
  <si>
    <t xml:space="preserve">OSCIOFNC = ON</t>
  </si>
  <si>
    <t xml:space="preserve">OSCIOFNC = OFF</t>
  </si>
  <si>
    <t xml:space="preserve">Peripheral Clock Divisor:</t>
  </si>
  <si>
    <t xml:space="preserve">FPBDIV = DIV_1</t>
  </si>
  <si>
    <t xml:space="preserve">Pb_Clk is Sys_Clk/1 </t>
  </si>
  <si>
    <t xml:space="preserve">※Cpu_Clock = Peripheral_Clock</t>
  </si>
  <si>
    <t xml:space="preserve">FPBDIV = DIV_2</t>
  </si>
  <si>
    <t xml:space="preserve">Pb_Clk is Sys_Clk/2 </t>
  </si>
  <si>
    <t xml:space="preserve">FPBDIV = DIV_4</t>
  </si>
  <si>
    <t xml:space="preserve">Pb_Clk is Sys_Clk/4 </t>
  </si>
  <si>
    <t xml:space="preserve">FPBDIV = DIV_8</t>
  </si>
  <si>
    <t xml:space="preserve">Pb_Clk is Sys_Clk/8 </t>
  </si>
  <si>
    <t xml:space="preserve">Clock Switching and Monitor Selection:</t>
  </si>
  <si>
    <t xml:space="preserve">※クロック切り替え許可</t>
  </si>
  <si>
    <t xml:space="preserve">FCKSM = CSECME</t>
  </si>
  <si>
    <t xml:space="preserve">Clock Switch Enable, FSCM Enabled </t>
  </si>
  <si>
    <t xml:space="preserve">※FSCM=The Fail-Safe Clock Monitor</t>
  </si>
  <si>
    <t xml:space="preserve">FCKSM = CSECMD</t>
  </si>
  <si>
    <t xml:space="preserve">Clock Switch Enable, FSCM Disabled </t>
  </si>
  <si>
    <t xml:space="preserve">FCKSM = CSDCMD</t>
  </si>
  <si>
    <t xml:space="preserve">Clock Switch Disable, FSCM Disabled </t>
  </si>
  <si>
    <t xml:space="preserve">Watchdog Timer Postscaler:</t>
  </si>
  <si>
    <t xml:space="preserve">WDTPS = PS1</t>
  </si>
  <si>
    <t xml:space="preserve">WDTPS = PS2</t>
  </si>
  <si>
    <t xml:space="preserve">WDTPS = PS4</t>
  </si>
  <si>
    <t xml:space="preserve">WDTPS = PS8</t>
  </si>
  <si>
    <t xml:space="preserve">WDTPS = PS16</t>
  </si>
  <si>
    <t xml:space="preserve">WDTPS = PS32</t>
  </si>
  <si>
    <t xml:space="preserve">WDTPS = PS64</t>
  </si>
  <si>
    <t xml:space="preserve">WDTPS = PS128</t>
  </si>
  <si>
    <t xml:space="preserve">WDTPS = PS256</t>
  </si>
  <si>
    <t xml:space="preserve">WDTPS = PS512</t>
  </si>
  <si>
    <t xml:space="preserve">16ms</t>
  </si>
  <si>
    <t xml:space="preserve">WDTPS = PS1024</t>
  </si>
  <si>
    <t xml:space="preserve">32ms</t>
  </si>
  <si>
    <t xml:space="preserve">WDTPS = PS2048</t>
  </si>
  <si>
    <t xml:space="preserve">64ms</t>
  </si>
  <si>
    <t xml:space="preserve">WDTPS = PS4096</t>
  </si>
  <si>
    <t xml:space="preserve">128ms</t>
  </si>
  <si>
    <t xml:space="preserve">WDTPS = PS8192</t>
  </si>
  <si>
    <t xml:space="preserve">256ms</t>
  </si>
  <si>
    <t xml:space="preserve">WDTPS = PS16384</t>
  </si>
  <si>
    <t xml:space="preserve">1:16384 </t>
  </si>
  <si>
    <t xml:space="preserve">512ms</t>
  </si>
  <si>
    <t xml:space="preserve">WDTPS = PS32768</t>
  </si>
  <si>
    <t xml:space="preserve">1:32768 </t>
  </si>
  <si>
    <t xml:space="preserve">1s</t>
  </si>
  <si>
    <t xml:space="preserve">WDTPS = PS65536</t>
  </si>
  <si>
    <t xml:space="preserve">1:65536 </t>
  </si>
  <si>
    <t xml:space="preserve">2s</t>
  </si>
  <si>
    <t xml:space="preserve">WDTPS = PS131072</t>
  </si>
  <si>
    <t xml:space="preserve">1:131072 </t>
  </si>
  <si>
    <t xml:space="preserve">4s</t>
  </si>
  <si>
    <t xml:space="preserve">WDTPS = PS262144</t>
  </si>
  <si>
    <t xml:space="preserve">1:262144 </t>
  </si>
  <si>
    <t xml:space="preserve">8s</t>
  </si>
  <si>
    <t xml:space="preserve">WDTPS = PS524288</t>
  </si>
  <si>
    <t xml:space="preserve">1:524288 </t>
  </si>
  <si>
    <t xml:space="preserve">WDTPS = PS1048576</t>
  </si>
  <si>
    <t xml:space="preserve">1:1048576 </t>
  </si>
  <si>
    <t xml:space="preserve">Watchdog Timer Window Enable:</t>
  </si>
  <si>
    <t xml:space="preserve">WINDIS = ON</t>
  </si>
  <si>
    <t xml:space="preserve">Watchdog Timer is in Window Mode </t>
  </si>
  <si>
    <t xml:space="preserve">WINDIS = OFF</t>
  </si>
  <si>
    <t xml:space="preserve">Watchdog Timer is in Non-Window Mode </t>
  </si>
  <si>
    <t xml:space="preserve">Watchdog Timer Enable:</t>
  </si>
  <si>
    <t xml:space="preserve">FWDTEN = OFF</t>
  </si>
  <si>
    <t xml:space="preserve">WDT Disabled (SWDTEN Bit Controls) </t>
  </si>
  <si>
    <t xml:space="preserve">FWDTEN = ON</t>
  </si>
  <si>
    <t xml:space="preserve">WDT Enabled </t>
  </si>
  <si>
    <t xml:space="preserve">Watchdog Timer is enabled and cannot be disabled by software</t>
  </si>
  <si>
    <t xml:space="preserve">Watchdog Timer Window Size:</t>
  </si>
  <si>
    <t xml:space="preserve">FWDTWINSZ = WINSZ_75</t>
  </si>
  <si>
    <t xml:space="preserve">Window Size is 75% </t>
  </si>
  <si>
    <t xml:space="preserve">FWDTWINSZ = WINSZ_50</t>
  </si>
  <si>
    <t xml:space="preserve">Window Size is 50% </t>
  </si>
  <si>
    <t xml:space="preserve">FWDTWINSZ = WINSZ_37</t>
  </si>
  <si>
    <t xml:space="preserve">Window Size is 37.5% </t>
  </si>
  <si>
    <t xml:space="preserve">FWDTWINSZ = WISZ_25</t>
  </si>
  <si>
    <t xml:space="preserve">Window Size is 25% </t>
  </si>
  <si>
    <t xml:space="preserve">Background Debugger Enable:</t>
  </si>
  <si>
    <t xml:space="preserve">DEBUG = ON</t>
  </si>
  <si>
    <t xml:space="preserve">Debugger is Enabled </t>
  </si>
  <si>
    <t xml:space="preserve">DEBUG = OFF</t>
  </si>
  <si>
    <t xml:space="preserve">Debugger is Disabled </t>
  </si>
  <si>
    <t xml:space="preserve">JTAG Enable:</t>
  </si>
  <si>
    <t xml:space="preserve">JTAGEN = OFF</t>
  </si>
  <si>
    <t xml:space="preserve">JTAG Desabled </t>
  </si>
  <si>
    <t xml:space="preserve">JTAGEN = ON</t>
  </si>
  <si>
    <t xml:space="preserve">JTAG Port Enabled </t>
  </si>
  <si>
    <t xml:space="preserve">ICE/ICD Comm Channel Select:</t>
  </si>
  <si>
    <t xml:space="preserve">ICESEL = RESERVED</t>
  </si>
  <si>
    <t xml:space="preserve">Reserved </t>
  </si>
  <si>
    <t xml:space="preserve">ICESEL = ICS_PGx3</t>
  </si>
  <si>
    <t xml:space="preserve">Communicate on PGEC3/PGED3 </t>
  </si>
  <si>
    <t xml:space="preserve">ICESEL = ICS_PGx2</t>
  </si>
  <si>
    <t xml:space="preserve">Communicate on PGEC2/PGED2 </t>
  </si>
  <si>
    <t xml:space="preserve">ICESEL = ICS_PGx1</t>
  </si>
  <si>
    <t xml:space="preserve">Communicate on PGEC1/PGED1 </t>
  </si>
  <si>
    <t xml:space="preserve">Program Flash Write Protect:</t>
  </si>
  <si>
    <t xml:space="preserve">PWP = PWP32K</t>
  </si>
  <si>
    <t xml:space="preserve">First 32K </t>
  </si>
  <si>
    <t xml:space="preserve">PWP = PWP31K</t>
  </si>
  <si>
    <t xml:space="preserve">First 31K </t>
  </si>
  <si>
    <t xml:space="preserve">PWP = PWP30K</t>
  </si>
  <si>
    <t xml:space="preserve">First 30K </t>
  </si>
  <si>
    <t xml:space="preserve">PWP = PWP29K</t>
  </si>
  <si>
    <t xml:space="preserve">First 29K </t>
  </si>
  <si>
    <t xml:space="preserve">PWP = PWP28K</t>
  </si>
  <si>
    <t xml:space="preserve">First 28K </t>
  </si>
  <si>
    <t xml:space="preserve">PWP = PWP27K</t>
  </si>
  <si>
    <t xml:space="preserve">First 27K </t>
  </si>
  <si>
    <t xml:space="preserve">PWP = PWP26K</t>
  </si>
  <si>
    <t xml:space="preserve">First 26K </t>
  </si>
  <si>
    <t xml:space="preserve">PWP = PWP25K</t>
  </si>
  <si>
    <t xml:space="preserve">First 25K </t>
  </si>
  <si>
    <t xml:space="preserve">PWP = PWP24K</t>
  </si>
  <si>
    <t xml:space="preserve">First 24K </t>
  </si>
  <si>
    <t xml:space="preserve">PWP = PWP23K</t>
  </si>
  <si>
    <t xml:space="preserve">First 23K </t>
  </si>
  <si>
    <t xml:space="preserve">PWP = PWP22K</t>
  </si>
  <si>
    <t xml:space="preserve">First 22K </t>
  </si>
  <si>
    <t xml:space="preserve">PWP = PWP21K</t>
  </si>
  <si>
    <t xml:space="preserve">First 21K </t>
  </si>
  <si>
    <t xml:space="preserve">PWP = PWP20K</t>
  </si>
  <si>
    <t xml:space="preserve">First 20K </t>
  </si>
  <si>
    <t xml:space="preserve">PWP = PWP19K</t>
  </si>
  <si>
    <t xml:space="preserve">First 19K </t>
  </si>
  <si>
    <t xml:space="preserve">PWP = PWP18K</t>
  </si>
  <si>
    <t xml:space="preserve">First 18K </t>
  </si>
  <si>
    <t xml:space="preserve">PWP = PWP17K</t>
  </si>
  <si>
    <t xml:space="preserve">First 17K </t>
  </si>
  <si>
    <t xml:space="preserve">PWP = PWP16K</t>
  </si>
  <si>
    <t xml:space="preserve">First 16K </t>
  </si>
  <si>
    <t xml:space="preserve">PWP = PWP15K</t>
  </si>
  <si>
    <t xml:space="preserve">First 15K </t>
  </si>
  <si>
    <t xml:space="preserve">PWP = PWP14K</t>
  </si>
  <si>
    <t xml:space="preserve">First 14K </t>
  </si>
  <si>
    <t xml:space="preserve">PWP = PWP13K</t>
  </si>
  <si>
    <t xml:space="preserve">First 13K </t>
  </si>
  <si>
    <t xml:space="preserve">PWP = PWP12K</t>
  </si>
  <si>
    <t xml:space="preserve">First 12K </t>
  </si>
  <si>
    <t xml:space="preserve">PWP = PWP11K</t>
  </si>
  <si>
    <t xml:space="preserve">First 11K </t>
  </si>
  <si>
    <t xml:space="preserve">PWP = PWP10K</t>
  </si>
  <si>
    <t xml:space="preserve">First 10K </t>
  </si>
  <si>
    <t xml:space="preserve">PWP = PWP9K</t>
  </si>
  <si>
    <t xml:space="preserve">First 9K </t>
  </si>
  <si>
    <t xml:space="preserve">PWP = PWP8K</t>
  </si>
  <si>
    <t xml:space="preserve">First 8K </t>
  </si>
  <si>
    <t xml:space="preserve">PWP = PWP7K</t>
  </si>
  <si>
    <t xml:space="preserve">First 7K </t>
  </si>
  <si>
    <t xml:space="preserve">PWP = PWP6K</t>
  </si>
  <si>
    <t xml:space="preserve">First 6K </t>
  </si>
  <si>
    <t xml:space="preserve">PWP = PWP5K</t>
  </si>
  <si>
    <t xml:space="preserve">First 5K </t>
  </si>
  <si>
    <t xml:space="preserve">PWP = PWP4K</t>
  </si>
  <si>
    <t xml:space="preserve">First 4K </t>
  </si>
  <si>
    <t xml:space="preserve">PWP = PWP3K</t>
  </si>
  <si>
    <t xml:space="preserve">First 3K </t>
  </si>
  <si>
    <t xml:space="preserve">PWP = PWP2K</t>
  </si>
  <si>
    <t xml:space="preserve">First 2K </t>
  </si>
  <si>
    <t xml:space="preserve">PWP = PWP1K</t>
  </si>
  <si>
    <t xml:space="preserve">First 1K </t>
  </si>
  <si>
    <t xml:space="preserve">PWP = OFF</t>
  </si>
  <si>
    <t xml:space="preserve">Disable </t>
  </si>
  <si>
    <t xml:space="preserve">Boot Flash Write Protect bit:</t>
  </si>
  <si>
    <t xml:space="preserve">BWP = ON</t>
  </si>
  <si>
    <t xml:space="preserve">Protection Enabled </t>
  </si>
  <si>
    <t xml:space="preserve">BWP = OFF</t>
  </si>
  <si>
    <t xml:space="preserve">Protection Disabled </t>
  </si>
  <si>
    <t xml:space="preserve">Code Protect:</t>
  </si>
  <si>
    <t xml:space="preserve">CP = ON</t>
  </si>
  <si>
    <t xml:space="preserve">CP = OFF</t>
  </si>
  <si>
    <t xml:space="preserve">3</t>
  </si>
  <si>
    <t xml:space="preserve">v</t>
  </si>
  <si>
    <t xml:space="preserve">.000001</t>
  </si>
  <si>
    <t xml:space="preserve">マイクロ(10-6)</t>
  </si>
  <si>
    <t xml:space="preserve">【参考】</t>
  </si>
  <si>
    <t xml:space="preserve">CONFIG1H: CONFIGURATION REGISTER 1 HIGH</t>
  </si>
  <si>
    <t xml:space="preserve">Name</t>
  </si>
  <si>
    <t xml:space="preserve">Bit7</t>
  </si>
  <si>
    <t xml:space="preserve">Bit6</t>
  </si>
  <si>
    <t xml:space="preserve">Bit5</t>
  </si>
  <si>
    <t xml:space="preserve">Bit4</t>
  </si>
  <si>
    <t xml:space="preserve">Bit3</t>
  </si>
  <si>
    <t xml:space="preserve">Bit2</t>
  </si>
  <si>
    <t xml:space="preserve">Bit1</t>
  </si>
  <si>
    <t xml:space="preserve">Bit0</t>
  </si>
  <si>
    <t xml:space="preserve">Value on
POR Reset</t>
  </si>
  <si>
    <t xml:space="preserve">Value on all
other Resets(1)</t>
  </si>
  <si>
    <t xml:space="preserve">CONFIG1H</t>
  </si>
  <si>
    <t xml:space="preserve">—</t>
  </si>
  <si>
    <t xml:space="preserve">CP0</t>
  </si>
  <si>
    <t xml:space="preserve">CPDIV1</t>
  </si>
  <si>
    <t xml:space="preserve">CPDIV0</t>
  </si>
  <si>
    <t xml:space="preserve">CONFIG2L: CONFIGURATION REGISTER 2 LOW</t>
  </si>
  <si>
    <t xml:space="preserve">CONFIG2L</t>
  </si>
  <si>
    <t xml:space="preserve">IESO</t>
  </si>
  <si>
    <t xml:space="preserve">FCMEN</t>
  </si>
  <si>
    <t xml:space="preserve">LPT1OSC</t>
  </si>
  <si>
    <t xml:space="preserve">T1DIG</t>
  </si>
  <si>
    <t xml:space="preserve">FOSC2</t>
  </si>
  <si>
    <t xml:space="preserve">FOSC1</t>
  </si>
  <si>
    <t xml:space="preserve">FOSC0</t>
  </si>
  <si>
    <t xml:space="preserve">OSCCON: OSCILLATOR CONTROL REGISTER</t>
  </si>
  <si>
    <t xml:space="preserve">OSCCON</t>
  </si>
  <si>
    <t xml:space="preserve">IDLEN</t>
  </si>
  <si>
    <t xml:space="preserve">IRCF2</t>
  </si>
  <si>
    <t xml:space="preserve">IRCF1</t>
  </si>
  <si>
    <t xml:space="preserve">IRCF0</t>
  </si>
  <si>
    <t xml:space="preserve">OSTS</t>
  </si>
  <si>
    <t xml:space="preserve">SCS1</t>
  </si>
  <si>
    <t xml:space="preserve">SCS0</t>
  </si>
  <si>
    <t xml:space="preserve">0110 q100</t>
  </si>
  <si>
    <t xml:space="preserve">OSCTUNE: OSCILLATOR TUNING REGISTER</t>
  </si>
  <si>
    <t xml:space="preserve">OSCTUNE</t>
  </si>
  <si>
    <t xml:space="preserve">INTSRC</t>
  </si>
  <si>
    <t xml:space="preserve">PLLEN</t>
  </si>
  <si>
    <t xml:space="preserve">TUN5</t>
  </si>
  <si>
    <t xml:space="preserve">TUN4</t>
  </si>
  <si>
    <t xml:space="preserve">TUN3</t>
  </si>
  <si>
    <t xml:space="preserve">TUN2</t>
  </si>
  <si>
    <t xml:space="preserve">TUN1</t>
  </si>
  <si>
    <t xml:space="preserve">TUN0</t>
  </si>
  <si>
    <t xml:space="preserve">■WAVEフォーマット</t>
  </si>
  <si>
    <t xml:space="preserve">内容</t>
  </si>
  <si>
    <t xml:space="preserve">開始位置</t>
  </si>
  <si>
    <t xml:space="preserve">長さ(BYTE)</t>
  </si>
  <si>
    <t xml:space="preserve">備考1</t>
  </si>
  <si>
    <t xml:space="preserve">備考2</t>
  </si>
  <si>
    <t xml:space="preserve">RIFFヘッダ</t>
  </si>
  <si>
    <t xml:space="preserve">"RIFF"の４文字</t>
  </si>
  <si>
    <t xml:space="preserve">R' 'I' 'F' 'F'</t>
  </si>
  <si>
    <t xml:space="preserve">RIFFデータサイズ</t>
  </si>
  <si>
    <t xml:space="preserve">これ以降のファイルサイズ (ファイルサイズ - 8)</t>
  </si>
  <si>
    <t xml:space="preserve">例: 44.1kHz, 16bit, ステレオ, リニアPCM の場合のヘッダ内容</t>
  </si>
  <si>
    <t xml:space="preserve">RIFFデータ</t>
  </si>
  <si>
    <t xml:space="preserve">WAVEヘッダ</t>
  </si>
  <si>
    <t xml:space="preserve">"WAVE"の４文字</t>
  </si>
  <si>
    <t xml:space="preserve">W' 'A' 'V' 'E'</t>
  </si>
  <si>
    <t xml:space="preserve">RIFFの種類がWAVEであることをあらわす</t>
  </si>
  <si>
    <t xml:space="preserve">0A</t>
  </si>
  <si>
    <t xml:space="preserve">0B</t>
  </si>
  <si>
    <t xml:space="preserve">0C</t>
  </si>
  <si>
    <t xml:space="preserve">0D</t>
  </si>
  <si>
    <t xml:space="preserve">0E</t>
  </si>
  <si>
    <t xml:space="preserve">0F</t>
  </si>
  <si>
    <t xml:space="preserve">サブチャンク</t>
  </si>
  <si>
    <t xml:space="preserve">fmt チャンク</t>
  </si>
  <si>
    <t xml:space="preserve">"fmt "の４文字</t>
  </si>
  <si>
    <t xml:space="preserve">f' 'm' 't' ' ' (←スペースも含む)</t>
  </si>
  <si>
    <t xml:space="preserve">フォーマットの定義</t>
  </si>
  <si>
    <t xml:space="preserve">--</t>
  </si>
  <si>
    <t xml:space="preserve">6D</t>
  </si>
  <si>
    <t xml:space="preserve">fmt チャンクのバイト数</t>
  </si>
  <si>
    <t xml:space="preserve">fmt データのサイズ</t>
  </si>
  <si>
    <t xml:space="preserve">リニアPCM ならば 16(10 00 00 00)</t>
  </si>
  <si>
    <t xml:space="preserve">(内容)</t>
  </si>
  <si>
    <t xml:space="preserve">R</t>
  </si>
  <si>
    <t xml:space="preserve">I</t>
  </si>
  <si>
    <t xml:space="preserve">F</t>
  </si>
  <si>
    <t xml:space="preserve">ファイルサイズ - 8</t>
  </si>
  <si>
    <t xml:space="preserve">W</t>
  </si>
  <si>
    <t xml:space="preserve">A</t>
  </si>
  <si>
    <t xml:space="preserve">V</t>
  </si>
  <si>
    <t xml:space="preserve">E</t>
  </si>
  <si>
    <t xml:space="preserve">f</t>
  </si>
  <si>
    <t xml:space="preserve">m</t>
  </si>
  <si>
    <t xml:space="preserve">t</t>
  </si>
  <si>
    <t xml:space="preserve">フォーマットID</t>
  </si>
  <si>
    <t xml:space="preserve">fmt データ</t>
  </si>
  <si>
    <t xml:space="preserve">リニアPCM ならば 1(01 00)</t>
  </si>
  <si>
    <t xml:space="preserve">AC</t>
  </si>
  <si>
    <t xml:space="preserve">B1</t>
  </si>
  <si>
    <t xml:space="preserve">チャンネル数</t>
  </si>
  <si>
    <t xml:space="preserve">モノラル ならば 1(01 00)</t>
  </si>
  <si>
    <t xml:space="preserve">ステレオ ならば 2(02 00)</t>
  </si>
  <si>
    <t xml:space="preserve">サンプリングレート (Hz)</t>
  </si>
  <si>
    <t xml:space="preserve">44.1kHz ならば 44100(44 AC 00 00)</t>
  </si>
  <si>
    <t xml:space="preserve">d</t>
  </si>
  <si>
    <t xml:space="preserve">a</t>
  </si>
  <si>
    <t xml:space="preserve">データサイズ</t>
  </si>
  <si>
    <t xml:space="preserve">以後データ</t>
  </si>
  <si>
    <t xml:space="preserve">データ速度 (Byte/sec)</t>
  </si>
  <si>
    <t xml:space="preserve">44.1kHz 16bit ステレオ ならば</t>
  </si>
  <si>
    <t xml:space="preserve">44100×2×2 = 176400(10 B1 02 00)</t>
  </si>
  <si>
    <t xml:space="preserve">ブロックサイズ (Byte/sample×チャンネル数)</t>
  </si>
  <si>
    <t xml:space="preserve">16bit ステレオ ならば</t>
  </si>
  <si>
    <t xml:space="preserve">2×2 = 4(04 00)</t>
  </si>
  <si>
    <t xml:space="preserve">サンプルあたりのビット数 (bit/sample)WAV フォーマットでは 8bit か 16bit</t>
  </si>
  <si>
    <t xml:space="preserve">16bit ならば 16(10 00)</t>
  </si>
  <si>
    <t xml:space="preserve">拡張部分のサイズ</t>
  </si>
  <si>
    <t xml:space="preserve">リニアPCMならば存在しない</t>
  </si>
  <si>
    <t xml:space="preserve">拡張部分</t>
  </si>
  <si>
    <t xml:space="preserve">n</t>
  </si>
  <si>
    <t xml:space="preserve">data チャンク 参照</t>
  </si>
  <si>
    <t xml:space="preserve">"data"の４文字</t>
  </si>
  <si>
    <t xml:space="preserve">d' 'a' 't' 'a'</t>
  </si>
  <si>
    <t xml:space="preserve">波形データのバイト数</t>
  </si>
  <si>
    <t xml:space="preserve">dataデータのサイズ</t>
  </si>
  <si>
    <t xml:space="preserve">バイト数n</t>
  </si>
  <si>
    <t xml:space="preserve">波形データ</t>
  </si>
  <si>
    <t xml:space="preserve">dataデータ</t>
  </si>
  <si>
    <t xml:space="preserve">■OUTPUT COMPARE</t>
  </si>
  <si>
    <t xml:space="preserve">周期</t>
  </si>
  <si>
    <t xml:space="preserve">PWM Period = (PRy + 1　）　×  PBCLK(周期)　×  (TMRy Prescale Value)</t>
  </si>
  <si>
    <t xml:space="preserve">周波数</t>
  </si>
  <si>
    <t xml:space="preserve">PWM Frequency = PBCLK（周波数) / ((PRy + 1) ×　TMRy Prescale Value )</t>
  </si>
  <si>
    <t xml:space="preserve">Mhz</t>
  </si>
  <si>
    <t xml:space="preserve">PBCLK</t>
  </si>
  <si>
    <t xml:space="preserve">16ビットモード</t>
  </si>
  <si>
    <t xml:space="preserve">プリスケール</t>
  </si>
  <si>
    <t xml:space="preserve">PBCLK / プリスケール</t>
  </si>
  <si>
    <t xml:space="preserve">分解能(ﾋﾞｯﾄ)</t>
  </si>
  <si>
    <t xml:space="preserve">PR</t>
  </si>
  <si>
    <t xml:space="preserve">FFFF</t>
  </si>
  <si>
    <t xml:space="preserve">3FFF</t>
  </si>
  <si>
    <t xml:space="preserve">FFF</t>
  </si>
  <si>
    <t xml:space="preserve">3FF</t>
  </si>
  <si>
    <t xml:space="preserve">FF</t>
  </si>
  <si>
    <t xml:space="preserve">PWM周波数</t>
  </si>
  <si>
    <t xml:space="preserve">※例えば44khzのwaveデータに対して、156.25khzのーバーサンプリングでPWMを出力する。</t>
  </si>
  <si>
    <t xml:space="preserve">割込み周期</t>
  </si>
  <si>
    <t xml:space="preserve">*PWMソース</t>
  </si>
  <si>
    <t xml:space="preserve">TIMER2</t>
  </si>
  <si>
    <t xml:space="preserve">PWM1</t>
  </si>
  <si>
    <t xml:space="preserve">OUTPUT COMPARE MODULE 1</t>
  </si>
  <si>
    <t xml:space="preserve">PWM2</t>
  </si>
  <si>
    <t xml:space="preserve">OUTPUT COMPARE MODULE 2</t>
  </si>
  <si>
    <t xml:space="preserve">*データ処理タイミング</t>
  </si>
  <si>
    <t xml:space="preserve">TIMER4</t>
  </si>
  <si>
    <t xml:space="preserve">TIMERx</t>
  </si>
  <si>
    <t xml:space="preserve">■SAMPLING RATE 処理</t>
  </si>
  <si>
    <t xml:space="preserve">※Timer3 はWAVEデータのサンプリング周波数での割込み。</t>
  </si>
  <si>
    <t xml:space="preserve">割込みが発生したら、PWMへデータを渡す</t>
  </si>
  <si>
    <t xml:space="preserve">Period = (PRy + 1　）　×  PBCLK(周期)　×  (TMRy Prescale Value)</t>
  </si>
  <si>
    <t xml:space="preserve">Frequency = PBCLK（周波数) / ((PRy + 1) ×　TMRy Prescale Value )</t>
  </si>
  <si>
    <t xml:space="preserve">←入力欄</t>
  </si>
  <si>
    <t xml:space="preserve">44.1Khz</t>
  </si>
  <si>
    <t xml:space="preserve">PR=</t>
  </si>
  <si>
    <t xml:space="preserve">←設定値</t>
  </si>
  <si>
    <t xml:space="preserve">※SDデータの読み込み周期。</t>
  </si>
  <si>
    <t xml:space="preserve">*44.1khz</t>
  </si>
  <si>
    <t xml:space="preserve">*16bit, 2ch=4byte </t>
  </si>
  <si>
    <t xml:space="preserve">*512byte/4byte=</t>
  </si>
  <si>
    <t xml:space="preserve">SD読み出しの周期=</t>
  </si>
  <si>
    <t xml:space="preserve">が必要となる</t>
  </si>
  <si>
    <t xml:space="preserve">1Khz</t>
  </si>
  <si>
    <t xml:space="preserve">■PWM SOURCE</t>
  </si>
  <si>
    <t xml:space="preserve">※Timer2 はPWMソース用</t>
  </si>
  <si>
    <t xml:space="preserve">※Timer1は低速度処理用周期。10msec毎</t>
  </si>
  <si>
    <t xml:space="preserve">PRy + 1 = PBCLK /TMRy Prescale Value / Frequency</t>
  </si>
  <si>
    <t xml:space="preserve">#define </t>
  </si>
  <si>
    <t xml:space="preserve">PRESCALE       </t>
  </si>
  <si>
    <t xml:space="preserve">TOGGLES_PER_SEC</t>
  </si>
  <si>
    <t xml:space="preserve">(周波数)</t>
  </si>
  <si>
    <t xml:space="preserve">T1_TICK       </t>
  </si>
  <si>
    <t xml:space="preserve">(PBCLK/PRESCALE/TOGGLES_PER_SEC -1)</t>
  </si>
  <si>
    <t xml:space="preserve">input pin selection</t>
  </si>
  <si>
    <t xml:space="preserve">U2RXR = 0000 // RPA1</t>
  </si>
  <si>
    <t xml:space="preserve">output pin selection</t>
  </si>
  <si>
    <t xml:space="preserve">RPA3R = 0010 // U2TX</t>
  </si>
  <si>
    <t xml:space="preserve">※sleep 中の受信検知のための設定。</t>
  </si>
  <si>
    <t xml:space="preserve">Fsck = Fpbclk / 2*(SPIxBRG +1)</t>
  </si>
  <si>
    <t xml:space="preserve">FBPCLK</t>
  </si>
  <si>
    <t xml:space="preserve">Hz</t>
  </si>
  <si>
    <t xml:space="preserve">SPIxBRG</t>
  </si>
  <si>
    <t xml:space="preserve">FSCK</t>
  </si>
  <si>
    <t xml:space="preserve">WAVE サンプリングレート</t>
  </si>
  <si>
    <t xml:space="preserve">ビット数</t>
  </si>
  <si>
    <t xml:space="preserve">Bit</t>
  </si>
  <si>
    <t xml:space="preserve">ステレオ</t>
  </si>
  <si>
    <t xml:space="preserve">ch</t>
  </si>
  <si>
    <t xml:space="preserve">必要なレート　Hz/bit</t>
  </si>
  <si>
    <t xml:space="preserve">INPUT PIN SELECTION</t>
  </si>
  <si>
    <t xml:space="preserve">OUTPUT PIN SELECTION</t>
  </si>
  <si>
    <t xml:space="preserve">※人の可聴周波数　＝ 20Hz～20KHz</t>
  </si>
  <si>
    <t xml:space="preserve">fc(Hz)</t>
  </si>
  <si>
    <t xml:space="preserve">1/(2πRC）</t>
  </si>
  <si>
    <t xml:space="preserve">RC</t>
  </si>
  <si>
    <t xml:space="preserve">1/(2πｆｃ）</t>
  </si>
  <si>
    <t xml:space="preserve">wo</t>
  </si>
  <si>
    <t xml:space="preserve">2πｆｃ</t>
  </si>
  <si>
    <t xml:space="preserve">マイクロ</t>
  </si>
  <si>
    <t xml:space="preserve">ナノ</t>
  </si>
  <si>
    <t xml:space="preserve">ピコ</t>
  </si>
  <si>
    <t xml:space="preserve">C</t>
  </si>
  <si>
    <t xml:space="preserve">Vo/Vi</t>
  </si>
  <si>
    <t xml:space="preserve">★設定値</t>
  </si>
  <si>
    <t xml:space="preserve">8us</t>
  </si>
  <si>
    <t xml:space="preserve">■ボルテージフォロワ</t>
  </si>
  <si>
    <t xml:space="preserve">ｆｃ(Hz)</t>
  </si>
  <si>
    <t xml:space="preserve">Q</t>
  </si>
  <si>
    <t xml:space="preserve">R1=R2=R</t>
  </si>
  <si>
    <t xml:space="preserve">C1</t>
  </si>
  <si>
    <t xml:space="preserve">2Q/(woR)</t>
  </si>
  <si>
    <t xml:space="preserve">C2</t>
  </si>
  <si>
    <t xml:space="preserve">1/(2QwoR)</t>
  </si>
  <si>
    <t xml:space="preserve">■ゲインあり</t>
  </si>
  <si>
    <t xml:space="preserve">R4</t>
  </si>
  <si>
    <t xml:space="preserve">R3</t>
  </si>
  <si>
    <t xml:space="preserve">K</t>
  </si>
  <si>
    <t xml:space="preserve">fc</t>
  </si>
  <si>
    <t xml:space="preserve">C1=C2=C</t>
  </si>
  <si>
    <t xml:space="preserve">1/(woC)</t>
  </si>
  <si>
    <t xml:space="preserve">微積分型バンドパスフィルタ</t>
  </si>
  <si>
    <t xml:space="preserve">ハイパス</t>
  </si>
  <si>
    <t xml:space="preserve">カットオフ</t>
  </si>
  <si>
    <t xml:space="preserve">fL(Hz)</t>
  </si>
  <si>
    <t xml:space="preserve">1/(2πC1R1）</t>
  </si>
  <si>
    <t xml:space="preserve">ローパス</t>
  </si>
  <si>
    <t xml:space="preserve">fH(Hz)</t>
  </si>
  <si>
    <t xml:space="preserve">1/(2πC2R2）</t>
  </si>
  <si>
    <t xml:space="preserve">I2C1BTG</t>
  </si>
  <si>
    <t xml:space="preserve">PBLCK</t>
  </si>
  <si>
    <t xml:space="preserve">I2C1BRG=</t>
  </si>
  <si>
    <t xml:space="preserve"> </t>
  </si>
  <si>
    <t xml:space="preserve">ストロベリーリナックスI2C液晶基板(小】</t>
  </si>
  <si>
    <t xml:space="preserve">秋月電子I2C液晶基板(小）</t>
  </si>
  <si>
    <t xml:space="preserve">CDS</t>
  </si>
  <si>
    <t xml:space="preserve">cds</t>
  </si>
  <si>
    <t xml:space="preserve">10～20</t>
  </si>
  <si>
    <t xml:space="preserve">KΩ</t>
  </si>
  <si>
    <t xml:space="preserve">R=cds+10</t>
  </si>
  <si>
    <t xml:space="preserve">3.3v=i/R</t>
  </si>
  <si>
    <t xml:space="preserve">10bit</t>
  </si>
  <si>
    <t xml:space="preserve">(0～1024）</t>
  </si>
  <si>
    <t xml:space="preserve">↓検出電圧</t>
  </si>
  <si>
    <t xml:space="preserve">↓CDS抵抗(KΩ）</t>
  </si>
  <si>
    <t xml:space="preserve">V=3.3v*(10/(cds+10))</t>
  </si>
  <si>
    <t xml:space="preserve">デスク蛍光灯</t>
  </si>
  <si>
    <t xml:space="preserve">v(cds+10)=3.3*10</t>
  </si>
  <si>
    <t xml:space="preserve">明</t>
  </si>
  <si>
    <t xml:space="preserve">Cds=(3.3*10)/v-10</t>
  </si>
  <si>
    <t xml:space="preserve">暗</t>
  </si>
  <si>
    <t xml:space="preserve">http://microchipdeveloper.com/c:sleep-mode-setup</t>
  </si>
  <si>
    <t xml:space="preserve">POWER CHECK</t>
  </si>
  <si>
    <t xml:space="preserve">ADC VREF</t>
  </si>
  <si>
    <t xml:space="preserve">V (POWER)</t>
  </si>
  <si>
    <t xml:space="preserve">R2</t>
  </si>
  <si>
    <t xml:space="preserve">TARGET V</t>
  </si>
  <si>
    <t xml:space="preserve">OUTPUT</t>
  </si>
  <si>
    <t xml:space="preserve">DARK SENSE</t>
  </si>
  <si>
    <t xml:space="preserve">蛍光灯</t>
  </si>
  <si>
    <t xml:space="preserve">室内灯</t>
  </si>
  <si>
    <t xml:space="preserve">キャップ</t>
  </si>
  <si>
    <t xml:space="preserve">R7</t>
  </si>
  <si>
    <t xml:space="preserve">ADC READ OUTPUT</t>
  </si>
  <si>
    <t xml:space="preserve">CDS1(KΩ）</t>
  </si>
</sst>
</file>

<file path=xl/styles.xml><?xml version="1.0" encoding="utf-8"?>
<styleSheet xmlns="http://schemas.openxmlformats.org/spreadsheetml/2006/main">
  <numFmts count="11">
    <numFmt numFmtId="164" formatCode="General"/>
    <numFmt numFmtId="165" formatCode="0.00_ "/>
    <numFmt numFmtId="166" formatCode="H:MM"/>
    <numFmt numFmtId="167" formatCode="@"/>
    <numFmt numFmtId="168" formatCode="00"/>
    <numFmt numFmtId="169" formatCode="#,##0_ "/>
    <numFmt numFmtId="170" formatCode="#,##0.0_ "/>
    <numFmt numFmtId="171" formatCode="#,##0.000000_ "/>
    <numFmt numFmtId="172" formatCode="#,##0.000_ "/>
    <numFmt numFmtId="173" formatCode="#,##0.0000_ "/>
    <numFmt numFmtId="174" formatCode="0.00"/>
  </numFmts>
  <fonts count="24">
    <font>
      <sz val="11"/>
      <name val="ＭＳ Ｐゴシック"/>
      <family val="3"/>
      <charset val="128"/>
    </font>
    <font>
      <sz val="10"/>
      <name val="Arial"/>
      <family val="0"/>
      <charset val="128"/>
    </font>
    <font>
      <sz val="10"/>
      <name val="Arial"/>
      <family val="0"/>
      <charset val="128"/>
    </font>
    <font>
      <sz val="10"/>
      <name val="Arial"/>
      <family val="0"/>
      <charset val="128"/>
    </font>
    <font>
      <sz val="11"/>
      <name val="ＭＳ ゴシック"/>
      <family val="3"/>
      <charset val="128"/>
    </font>
    <font>
      <sz val="11"/>
      <color rgb="FF000000"/>
      <name val="Calibri"/>
      <family val="0"/>
      <charset val="128"/>
    </font>
    <font>
      <sz val="11"/>
      <color rgb="FF000000"/>
      <name val="ＭＳ Ｐゴシック"/>
      <family val="0"/>
      <charset val="128"/>
    </font>
    <font>
      <b val="true"/>
      <sz val="11"/>
      <name val="ＭＳ Ｐゴシック"/>
      <family val="3"/>
      <charset val="128"/>
    </font>
    <font>
      <sz val="12"/>
      <color rgb="FF000000"/>
      <name val="Times New Roman"/>
      <family val="0"/>
      <charset val="128"/>
    </font>
    <font>
      <sz val="12"/>
      <color rgb="FF000000"/>
      <name val="ＭＳ 明朝"/>
      <family val="2"/>
      <charset val="128"/>
    </font>
    <font>
      <b val="true"/>
      <sz val="18"/>
      <name val="ＭＳ Ｐゴシック"/>
      <family val="3"/>
      <charset val="128"/>
    </font>
    <font>
      <b val="true"/>
      <sz val="13.5"/>
      <name val="ＭＳ Ｐゴシック"/>
      <family val="3"/>
      <charset val="128"/>
    </font>
    <font>
      <b val="true"/>
      <sz val="12"/>
      <name val="ＭＳ Ｐゴシック"/>
      <family val="3"/>
      <charset val="128"/>
    </font>
    <font>
      <sz val="10"/>
      <name val="Arial Unicode MS"/>
      <family val="3"/>
      <charset val="128"/>
    </font>
    <font>
      <b val="true"/>
      <sz val="12"/>
      <color rgb="FF333399"/>
      <name val="ＭＳ Ｐ明朝"/>
      <family val="1"/>
      <charset val="128"/>
    </font>
    <font>
      <b val="true"/>
      <sz val="12"/>
      <name val="ＭＳ 明朝"/>
      <family val="1"/>
      <charset val="128"/>
    </font>
    <font>
      <sz val="11"/>
      <color rgb="FFFF0000"/>
      <name val="ＭＳ Ｐゴシック"/>
      <family val="3"/>
      <charset val="128"/>
    </font>
    <font>
      <b val="true"/>
      <sz val="9"/>
      <color rgb="FF000000"/>
      <name val="ＭＳ Ｐゴシック"/>
      <family val="3"/>
      <charset val="128"/>
    </font>
    <font>
      <sz val="11"/>
      <color rgb="FF000000"/>
      <name val="ＭＳ Ｐゴシック"/>
      <family val="3"/>
      <charset val="128"/>
    </font>
    <font>
      <u val="single"/>
      <sz val="11"/>
      <color rgb="FF0000FF"/>
      <name val="ＭＳ Ｐゴシック"/>
      <family val="3"/>
      <charset val="128"/>
    </font>
    <font>
      <b val="true"/>
      <sz val="11"/>
      <color rgb="FF993300"/>
      <name val="Calibri"/>
      <family val="0"/>
      <charset val="128"/>
    </font>
    <font>
      <b val="true"/>
      <sz val="11"/>
      <color rgb="FF993300"/>
      <name val="ＭＳ Ｐゴシック"/>
      <family val="0"/>
      <charset val="128"/>
    </font>
    <font>
      <sz val="12"/>
      <color rgb="FF000000"/>
      <name val="ＭＳ Ｐゴシック"/>
      <family val="0"/>
      <charset val="128"/>
    </font>
    <font>
      <sz val="11"/>
      <color rgb="FF000000"/>
      <name val="ＭＳ ゴシック"/>
      <family val="0"/>
      <charset val="128"/>
    </font>
  </fonts>
  <fills count="10">
    <fill>
      <patternFill patternType="none"/>
    </fill>
    <fill>
      <patternFill patternType="gray125"/>
    </fill>
    <fill>
      <patternFill patternType="solid">
        <fgColor rgb="FF99CCFF"/>
        <bgColor rgb="FFCCCCFF"/>
      </patternFill>
    </fill>
    <fill>
      <patternFill patternType="solid">
        <fgColor rgb="FFC0C0C0"/>
        <bgColor rgb="FFCCCCFF"/>
      </patternFill>
    </fill>
    <fill>
      <patternFill patternType="solid">
        <fgColor rgb="FFFFCC00"/>
        <bgColor rgb="FFFFFF00"/>
      </patternFill>
    </fill>
    <fill>
      <patternFill patternType="solid">
        <fgColor rgb="FFFFFF00"/>
        <bgColor rgb="FFFFFF00"/>
      </patternFill>
    </fill>
    <fill>
      <patternFill patternType="solid">
        <fgColor rgb="FFFFFFFF"/>
        <bgColor rgb="FFFFFFCC"/>
      </patternFill>
    </fill>
    <fill>
      <patternFill patternType="solid">
        <fgColor rgb="FF99CC00"/>
        <bgColor rgb="FFFFCC00"/>
      </patternFill>
    </fill>
    <fill>
      <patternFill patternType="solid">
        <fgColor rgb="FF969696"/>
        <bgColor rgb="FF808080"/>
      </patternFill>
    </fill>
    <fill>
      <patternFill patternType="solid">
        <fgColor rgb="FF00FF00"/>
        <bgColor rgb="FF33CCCC"/>
      </patternFill>
    </fill>
  </fills>
  <borders count="46">
    <border diagonalUp="false" diagonalDown="false">
      <left/>
      <right/>
      <top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medium"/>
      <right style="medium"/>
      <top style="medium"/>
      <bottom/>
      <diagonal/>
    </border>
    <border diagonalUp="false" diagonalDown="false">
      <left style="medium"/>
      <right style="medium"/>
      <top/>
      <bottom/>
      <diagonal/>
    </border>
    <border diagonalUp="false" diagonalDown="false">
      <left style="medium"/>
      <right style="medium"/>
      <top/>
      <bottom style="medium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medium"/>
      <right/>
      <top style="medium"/>
      <bottom/>
      <diagonal/>
    </border>
    <border diagonalUp="false" diagonalDown="false">
      <left/>
      <right/>
      <top style="medium"/>
      <bottom/>
      <diagonal/>
    </border>
    <border diagonalUp="false" diagonalDown="false">
      <left/>
      <right style="medium"/>
      <top style="medium"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medium"/>
      <right/>
      <top/>
      <bottom/>
      <diagonal/>
    </border>
    <border diagonalUp="false" diagonalDown="false">
      <left/>
      <right style="medium"/>
      <top/>
      <bottom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 style="medium"/>
      <right/>
      <top/>
      <bottom style="medium"/>
      <diagonal/>
    </border>
    <border diagonalUp="false" diagonalDown="false">
      <left/>
      <right/>
      <top/>
      <bottom style="medium"/>
      <diagonal/>
    </border>
    <border diagonalUp="false" diagonalDown="false">
      <left/>
      <right style="medium"/>
      <top/>
      <bottom style="medium"/>
      <diagonal/>
    </border>
    <border diagonalUp="false" diagonalDown="false">
      <left style="thin"/>
      <right/>
      <top style="thin"/>
      <bottom/>
      <diagonal/>
    </border>
    <border diagonalUp="false" diagonalDown="false">
      <left/>
      <right style="thin"/>
      <top style="thin"/>
      <bottom/>
      <diagonal/>
    </border>
    <border diagonalUp="false" diagonalDown="false">
      <left style="thin"/>
      <right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/>
      <right/>
      <top/>
      <bottom style="thin"/>
      <diagonal/>
    </border>
    <border diagonalUp="false" diagonalDown="false">
      <left/>
      <right style="thin"/>
      <top/>
      <bottom style="thin"/>
      <diagonal/>
    </border>
    <border diagonalUp="false" diagonalDown="false">
      <left/>
      <right style="thin"/>
      <top style="medium"/>
      <bottom/>
      <diagonal/>
    </border>
    <border diagonalUp="false" diagonalDown="false">
      <left style="thin"/>
      <right/>
      <top style="medium"/>
      <bottom/>
      <diagonal/>
    </border>
    <border diagonalUp="false" diagonalDown="false">
      <left style="thin"/>
      <right style="thin"/>
      <top style="medium"/>
      <bottom/>
      <diagonal/>
    </border>
    <border diagonalUp="false" diagonalDown="false">
      <left style="thin"/>
      <right style="medium"/>
      <top style="medium"/>
      <bottom/>
      <diagonal/>
    </border>
    <border diagonalUp="false" diagonalDown="false">
      <left style="medium"/>
      <right/>
      <top style="thin"/>
      <bottom style="medium"/>
      <diagonal/>
    </border>
    <border diagonalUp="false" diagonalDown="false">
      <left/>
      <right style="thin"/>
      <top style="thin"/>
      <bottom style="medium"/>
      <diagonal/>
    </border>
    <border diagonalUp="false" diagonalDown="false">
      <left style="thin"/>
      <right/>
      <top style="thin"/>
      <bottom style="medium"/>
      <diagonal/>
    </border>
    <border diagonalUp="false" diagonalDown="false">
      <left style="thin"/>
      <right style="thin"/>
      <top style="thin"/>
      <bottom style="medium"/>
      <diagonal/>
    </border>
    <border diagonalUp="false" diagonalDown="false">
      <left style="thin"/>
      <right style="medium"/>
      <top style="thin"/>
      <bottom style="medium"/>
      <diagonal/>
    </border>
    <border diagonalUp="false" diagonalDown="false">
      <left style="medium"/>
      <right style="thin"/>
      <top style="medium"/>
      <bottom style="thin"/>
      <diagonal/>
    </border>
    <border diagonalUp="false" diagonalDown="false">
      <left style="thin"/>
      <right style="thin"/>
      <top style="medium"/>
      <bottom style="thin"/>
      <diagonal/>
    </border>
    <border diagonalUp="false" diagonalDown="false">
      <left style="thin"/>
      <right style="medium"/>
      <top style="medium"/>
      <bottom style="thin"/>
      <diagonal/>
    </border>
    <border diagonalUp="false" diagonalDown="false">
      <left style="medium"/>
      <right style="thin"/>
      <top style="thin"/>
      <bottom style="medium"/>
      <diagonal/>
    </border>
    <border diagonalUp="false" diagonalDown="false">
      <left style="medium"/>
      <right style="medium"/>
      <top style="thin"/>
      <bottom style="medium"/>
      <diagonal/>
    </border>
    <border diagonalUp="false" diagonalDown="false">
      <left/>
      <right/>
      <top style="thin"/>
      <bottom/>
      <diagonal/>
    </border>
    <border diagonalUp="false" diagonalDown="false">
      <left/>
      <right/>
      <top/>
      <bottom style="thin"/>
      <diagonal/>
    </border>
    <border diagonalUp="false" diagonalDown="false">
      <left style="medium"/>
      <right/>
      <top style="medium"/>
      <bottom style="medium"/>
      <diagonal/>
    </border>
    <border diagonalUp="false" diagonalDown="false">
      <left/>
      <right/>
      <top style="medium"/>
      <bottom style="medium"/>
      <diagonal/>
    </border>
    <border diagonalUp="false" diagonalDown="false">
      <left/>
      <right/>
      <top style="thin"/>
      <bottom style="medium"/>
      <diagonal/>
    </border>
    <border diagonalUp="false" diagonalDown="false">
      <left/>
      <right style="medium"/>
      <top style="thin"/>
      <bottom style="medium"/>
      <diagonal/>
    </border>
    <border diagonalUp="false" diagonalDown="false">
      <left/>
      <right style="medium"/>
      <top style="medium"/>
      <bottom style="medium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19" fillId="0" borderId="0" applyFont="true" applyBorder="false" applyAlignment="true" applyProtection="false">
      <alignment horizontal="general" vertical="bottom" textRotation="0" wrapText="false" indent="0" shrinkToFit="false"/>
    </xf>
  </cellStyleXfs>
  <cellXfs count="19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2" borderId="1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4" fillId="2" borderId="2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4" fillId="2" borderId="3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left" vertical="top" textRotation="0" wrapText="false" indent="0" shrinkToFit="false"/>
      <protection locked="true" hidden="false"/>
    </xf>
    <xf numFmtId="164" fontId="4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3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4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3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5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5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4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5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2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2" borderId="1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2" borderId="2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4" fillId="2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2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4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2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5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5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6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6" borderId="2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7" borderId="2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8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2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2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4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7" borderId="22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5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22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2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7" borderId="12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3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false">
      <alignment horizontal="left" vertical="bottom" textRotation="0" wrapText="false" indent="15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15" shrinkToFit="false"/>
      <protection locked="true" hidden="false"/>
    </xf>
    <xf numFmtId="164" fontId="14" fillId="6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13" fillId="6" borderId="4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6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5" fillId="6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14" fillId="8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15" fillId="8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8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13" fillId="8" borderId="4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8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3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2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5" borderId="2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2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2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2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6" borderId="4" xfId="0" applyFont="fals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6" borderId="4" xfId="0" applyFont="fals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7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3" borderId="4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8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0" borderId="4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64" fontId="18" fillId="2" borderId="4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2" borderId="4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18" fillId="9" borderId="4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8" fontId="0" fillId="3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3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0" borderId="3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0" borderId="3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0" borderId="3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9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8" fontId="0" fillId="2" borderId="3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2" borderId="3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2" borderId="3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2" borderId="3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9" borderId="3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9" borderId="3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9" borderId="3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9" borderId="3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4" borderId="3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4" borderId="3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4" borderId="3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0" fillId="4" borderId="3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8" fillId="9" borderId="8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9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8" fillId="9" borderId="15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9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8" fillId="8" borderId="4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19" fillId="4" borderId="4" xfId="20" applyFont="true" applyBorder="true" applyAlignment="true" applyProtection="true">
      <alignment horizontal="left" vertical="top" textRotation="0" wrapText="true" indent="0" shrinkToFit="false"/>
      <protection locked="true" hidden="false"/>
    </xf>
    <xf numFmtId="164" fontId="18" fillId="4" borderId="4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4" borderId="4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4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9" fontId="0" fillId="0" borderId="2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9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70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70" fontId="0" fillId="0" borderId="4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70" fontId="0" fillId="5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70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9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9" fontId="0" fillId="5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9" fontId="0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71" fontId="0" fillId="0" borderId="3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72" fontId="0" fillId="5" borderId="1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72" fontId="0" fillId="4" borderId="1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9" fontId="0" fillId="4" borderId="4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9" fontId="0" fillId="0" borderId="4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73" fontId="0" fillId="4" borderId="1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71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2" fontId="0" fillId="5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9" fontId="0" fillId="5" borderId="4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5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5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7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*unknown*" xfId="20" builtinId="8" customBuiltin="false"/>
  </cellStyles>
  <dxfs count="2">
    <dxf>
      <alignment horizontal="general" vertical="bottom" textRotation="0" wrapText="false" indent="0" shrinkToFit="false" readingOrder="1"/>
    </dxf>
    <dxf>
      <alignment horizontal="general" vertical="bottom" textRotation="0" wrapText="false" indent="0" shrinkToFit="false" readingOrder="1"/>
    </dxf>
  </dxf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21.pn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22.png"/><Relationship Id="rId2" Type="http://schemas.openxmlformats.org/officeDocument/2006/relationships/image" Target="../media/image23.png"/><Relationship Id="rId3" Type="http://schemas.openxmlformats.org/officeDocument/2006/relationships/image" Target="../media/image24.png"/><Relationship Id="rId4" Type="http://schemas.openxmlformats.org/officeDocument/2006/relationships/image" Target="../media/image25.png"/><Relationship Id="rId5" Type="http://schemas.openxmlformats.org/officeDocument/2006/relationships/image" Target="../media/image26.png"/><Relationship Id="rId6" Type="http://schemas.openxmlformats.org/officeDocument/2006/relationships/image" Target="../media/image27.png"/><Relationship Id="rId7" Type="http://schemas.openxmlformats.org/officeDocument/2006/relationships/image" Target="../media/image28.png"/><Relationship Id="rId8" Type="http://schemas.openxmlformats.org/officeDocument/2006/relationships/image" Target="../media/image29.png"/><Relationship Id="rId9" Type="http://schemas.openxmlformats.org/officeDocument/2006/relationships/image" Target="../media/image30.png"/><Relationship Id="rId10" Type="http://schemas.openxmlformats.org/officeDocument/2006/relationships/image" Target="../media/image31.pn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32.png"/><Relationship Id="rId2" Type="http://schemas.openxmlformats.org/officeDocument/2006/relationships/image" Target="../media/image33.png"/><Relationship Id="rId3" Type="http://schemas.openxmlformats.org/officeDocument/2006/relationships/image" Target="../media/image34.png"/><Relationship Id="rId4" Type="http://schemas.openxmlformats.org/officeDocument/2006/relationships/image" Target="../media/image35.png"/><Relationship Id="rId5" Type="http://schemas.openxmlformats.org/officeDocument/2006/relationships/image" Target="../media/image36.png"/><Relationship Id="rId6" Type="http://schemas.openxmlformats.org/officeDocument/2006/relationships/image" Target="../media/image37.png"/><Relationship Id="rId7" Type="http://schemas.openxmlformats.org/officeDocument/2006/relationships/image" Target="../media/image38.png"/><Relationship Id="rId8" Type="http://schemas.openxmlformats.org/officeDocument/2006/relationships/image" Target="../media/image39.png"/><Relationship Id="rId9" Type="http://schemas.openxmlformats.org/officeDocument/2006/relationships/image" Target="../media/image40.png"/><Relationship Id="rId10" Type="http://schemas.openxmlformats.org/officeDocument/2006/relationships/image" Target="../media/image41.pn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42.png"/><Relationship Id="rId2" Type="http://schemas.openxmlformats.org/officeDocument/2006/relationships/image" Target="../media/image43.png"/><Relationship Id="rId3" Type="http://schemas.openxmlformats.org/officeDocument/2006/relationships/image" Target="../media/image44.png"/><Relationship Id="rId4" Type="http://schemas.openxmlformats.org/officeDocument/2006/relationships/image" Target="../media/image45.png"/><Relationship Id="rId5" Type="http://schemas.openxmlformats.org/officeDocument/2006/relationships/image" Target="../media/image46.pn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47.png"/><Relationship Id="rId2" Type="http://schemas.openxmlformats.org/officeDocument/2006/relationships/image" Target="../media/image48.png"/><Relationship Id="rId3" Type="http://schemas.openxmlformats.org/officeDocument/2006/relationships/image" Target="../media/image49.png"/><Relationship Id="rId4" Type="http://schemas.openxmlformats.org/officeDocument/2006/relationships/image" Target="../media/image50.png"/><Relationship Id="rId5" Type="http://schemas.openxmlformats.org/officeDocument/2006/relationships/image" Target="../media/image51.png"/><Relationship Id="rId6" Type="http://schemas.openxmlformats.org/officeDocument/2006/relationships/image" Target="../media/image52.png"/><Relationship Id="rId7" Type="http://schemas.openxmlformats.org/officeDocument/2006/relationships/image" Target="../media/image53.png"/><Relationship Id="rId8" Type="http://schemas.openxmlformats.org/officeDocument/2006/relationships/image" Target="../media/image54.png"/><Relationship Id="rId9" Type="http://schemas.openxmlformats.org/officeDocument/2006/relationships/image" Target="../media/image55.pn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56.pn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57.png"/><Relationship Id="rId2" Type="http://schemas.openxmlformats.org/officeDocument/2006/relationships/image" Target="../media/image58.png"/><Relationship Id="rId3" Type="http://schemas.openxmlformats.org/officeDocument/2006/relationships/image" Target="../media/image59.png"/><Relationship Id="rId4" Type="http://schemas.openxmlformats.org/officeDocument/2006/relationships/image" Target="../media/image60.png"/><Relationship Id="rId5" Type="http://schemas.openxmlformats.org/officeDocument/2006/relationships/image" Target="../media/image61.png"/>
</Relationships>
</file>

<file path=xl/drawings/_rels/drawing17.xml.rels><?xml version="1.0" encoding="UTF-8"?>
<Relationships xmlns="http://schemas.openxmlformats.org/package/2006/relationships"><Relationship Id="rId1" Type="http://schemas.openxmlformats.org/officeDocument/2006/relationships/image" Target="../media/image62.png"/><Relationship Id="rId2" Type="http://schemas.openxmlformats.org/officeDocument/2006/relationships/image" Target="../media/image63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5.png"/><Relationship Id="rId3" Type="http://schemas.openxmlformats.org/officeDocument/2006/relationships/image" Target="../media/image6.png"/><Relationship Id="rId4" Type="http://schemas.openxmlformats.org/officeDocument/2006/relationships/image" Target="../media/image7.png"/><Relationship Id="rId5" Type="http://schemas.openxmlformats.org/officeDocument/2006/relationships/image" Target="../media/image8.png"/><Relationship Id="rId6" Type="http://schemas.openxmlformats.org/officeDocument/2006/relationships/image" Target="../media/image9.png"/><Relationship Id="rId7" Type="http://schemas.openxmlformats.org/officeDocument/2006/relationships/image" Target="../media/image10.png"/><Relationship Id="rId8" Type="http://schemas.openxmlformats.org/officeDocument/2006/relationships/image" Target="../media/image11.png"/><Relationship Id="rId9" Type="http://schemas.openxmlformats.org/officeDocument/2006/relationships/image" Target="../media/image12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hyperlink" Target="file:///C:/Users/mura01/AppData/Roaming/Microsoft/Excel/JavaHelpNB_PIC32ConfigBits_1_16.html"/><Relationship Id="rId2" Type="http://schemas.openxmlformats.org/officeDocument/2006/relationships/hyperlink" Target="file:///C:/Users/mura01/AppData/Roaming/Microsoft/Excel/JavaHelpNB_PIC32ConfigBits_1_18.html"/><Relationship Id="rId3" Type="http://schemas.openxmlformats.org/officeDocument/2006/relationships/hyperlink" Target="file:///C:/Users/mura01/AppData/Roaming/Microsoft/Excel/JavaHelpNB_PIC32ConfigBits_1_16.html"/><Relationship Id="rId4" Type="http://schemas.openxmlformats.org/officeDocument/2006/relationships/hyperlink" Target="file:///C:/Users/mura01/AppData/Roaming/Microsoft/Excel/JavaHelpNB_PIC32ConfigBits_1_18.html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3.png"/><Relationship Id="rId2" Type="http://schemas.openxmlformats.org/officeDocument/2006/relationships/image" Target="../media/image14.png"/><Relationship Id="rId3" Type="http://schemas.openxmlformats.org/officeDocument/2006/relationships/image" Target="../media/image15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16.png"/><Relationship Id="rId2" Type="http://schemas.openxmlformats.org/officeDocument/2006/relationships/image" Target="../media/image17.png"/><Relationship Id="rId3" Type="http://schemas.openxmlformats.org/officeDocument/2006/relationships/image" Target="../media/image18.pn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19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20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24</xdr:col>
      <xdr:colOff>476280</xdr:colOff>
      <xdr:row>0</xdr:row>
      <xdr:rowOff>0</xdr:rowOff>
    </xdr:from>
    <xdr:to>
      <xdr:col>36</xdr:col>
      <xdr:colOff>498600</xdr:colOff>
      <xdr:row>44</xdr:row>
      <xdr:rowOff>89280</xdr:rowOff>
    </xdr:to>
    <xdr:pic>
      <xdr:nvPicPr>
        <xdr:cNvPr id="0" name="Picture 169" descr=""/>
        <xdr:cNvPicPr/>
      </xdr:nvPicPr>
      <xdr:blipFill>
        <a:blip r:embed="rId1"/>
        <a:stretch/>
      </xdr:blipFill>
      <xdr:spPr>
        <a:xfrm>
          <a:off x="13919760" y="0"/>
          <a:ext cx="7467120" cy="76330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20</xdr:col>
      <xdr:colOff>200160</xdr:colOff>
      <xdr:row>24</xdr:row>
      <xdr:rowOff>152280</xdr:rowOff>
    </xdr:from>
    <xdr:to>
      <xdr:col>23</xdr:col>
      <xdr:colOff>174960</xdr:colOff>
      <xdr:row>30</xdr:row>
      <xdr:rowOff>127080</xdr:rowOff>
    </xdr:to>
    <xdr:sp>
      <xdr:nvSpPr>
        <xdr:cNvPr id="1" name="CustomShape 1"/>
        <xdr:cNvSpPr/>
      </xdr:nvSpPr>
      <xdr:spPr>
        <a:xfrm>
          <a:off x="11297880" y="4267080"/>
          <a:ext cx="1699920" cy="100332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/>
        <a:fillRef idx="0"/>
        <a:effectRef idx="0"/>
        <a:fontRef idx="minor"/>
      </xdr:style>
      <xdr:txBody>
        <a:bodyPr lIns="20160" rIns="20160" tIns="20160" bIns="20160"/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SD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カードのデカップリングコンデンサは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10uF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→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0.1uF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に変更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343080</xdr:colOff>
      <xdr:row>2</xdr:row>
      <xdr:rowOff>28440</xdr:rowOff>
    </xdr:from>
    <xdr:to>
      <xdr:col>10</xdr:col>
      <xdr:colOff>527400</xdr:colOff>
      <xdr:row>32</xdr:row>
      <xdr:rowOff>69840</xdr:rowOff>
    </xdr:to>
    <xdr:pic>
      <xdr:nvPicPr>
        <xdr:cNvPr id="63" name="Picture 1" descr=""/>
        <xdr:cNvPicPr/>
      </xdr:nvPicPr>
      <xdr:blipFill>
        <a:blip r:embed="rId1"/>
        <a:stretch/>
      </xdr:blipFill>
      <xdr:spPr>
        <a:xfrm>
          <a:off x="343080" y="371160"/>
          <a:ext cx="6184800" cy="5185080"/>
        </a:xfrm>
        <a:prstGeom prst="rect">
          <a:avLst/>
        </a:prstGeom>
        <a:ln w="9360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5</xdr:row>
      <xdr:rowOff>0</xdr:rowOff>
    </xdr:from>
    <xdr:to>
      <xdr:col>10</xdr:col>
      <xdr:colOff>32040</xdr:colOff>
      <xdr:row>16</xdr:row>
      <xdr:rowOff>127080</xdr:rowOff>
    </xdr:to>
    <xdr:pic>
      <xdr:nvPicPr>
        <xdr:cNvPr id="64" name="Picture 1" descr=""/>
        <xdr:cNvPicPr/>
      </xdr:nvPicPr>
      <xdr:blipFill>
        <a:blip r:embed="rId1"/>
        <a:stretch/>
      </xdr:blipFill>
      <xdr:spPr>
        <a:xfrm>
          <a:off x="599760" y="857160"/>
          <a:ext cx="5432760" cy="20131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10</xdr:col>
      <xdr:colOff>3240</xdr:colOff>
      <xdr:row>34</xdr:row>
      <xdr:rowOff>32040</xdr:rowOff>
    </xdr:to>
    <xdr:pic>
      <xdr:nvPicPr>
        <xdr:cNvPr id="65" name="Picture 2" descr=""/>
        <xdr:cNvPicPr/>
      </xdr:nvPicPr>
      <xdr:blipFill>
        <a:blip r:embed="rId2"/>
        <a:stretch/>
      </xdr:blipFill>
      <xdr:spPr>
        <a:xfrm>
          <a:off x="599760" y="3943080"/>
          <a:ext cx="5403960" cy="19180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7</xdr:col>
      <xdr:colOff>447840</xdr:colOff>
      <xdr:row>7</xdr:row>
      <xdr:rowOff>47520</xdr:rowOff>
    </xdr:from>
    <xdr:to>
      <xdr:col>9</xdr:col>
      <xdr:colOff>3600</xdr:colOff>
      <xdr:row>8</xdr:row>
      <xdr:rowOff>32040</xdr:rowOff>
    </xdr:to>
    <xdr:sp>
      <xdr:nvSpPr>
        <xdr:cNvPr id="66" name="CustomShape 1"/>
        <xdr:cNvSpPr/>
      </xdr:nvSpPr>
      <xdr:spPr>
        <a:xfrm>
          <a:off x="4648320" y="1247400"/>
          <a:ext cx="755640" cy="15624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142920</xdr:colOff>
      <xdr:row>25</xdr:row>
      <xdr:rowOff>152280</xdr:rowOff>
    </xdr:from>
    <xdr:to>
      <xdr:col>6</xdr:col>
      <xdr:colOff>527400</xdr:colOff>
      <xdr:row>27</xdr:row>
      <xdr:rowOff>12960</xdr:rowOff>
    </xdr:to>
    <xdr:sp>
      <xdr:nvSpPr>
        <xdr:cNvPr id="67" name="CustomShape 1"/>
        <xdr:cNvSpPr/>
      </xdr:nvSpPr>
      <xdr:spPr>
        <a:xfrm>
          <a:off x="742680" y="4438440"/>
          <a:ext cx="3385080" cy="20340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466560</xdr:colOff>
      <xdr:row>13</xdr:row>
      <xdr:rowOff>0</xdr:rowOff>
    </xdr:from>
    <xdr:to>
      <xdr:col>7</xdr:col>
      <xdr:colOff>174600</xdr:colOff>
      <xdr:row>14</xdr:row>
      <xdr:rowOff>60480</xdr:rowOff>
    </xdr:to>
    <xdr:sp>
      <xdr:nvSpPr>
        <xdr:cNvPr id="68" name="CustomShape 1"/>
        <xdr:cNvSpPr/>
      </xdr:nvSpPr>
      <xdr:spPr>
        <a:xfrm>
          <a:off x="1066320" y="2228760"/>
          <a:ext cx="3308760" cy="23184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7</xdr:col>
      <xdr:colOff>38160</xdr:colOff>
      <xdr:row>24</xdr:row>
      <xdr:rowOff>142920</xdr:rowOff>
    </xdr:from>
    <xdr:to>
      <xdr:col>8</xdr:col>
      <xdr:colOff>194040</xdr:colOff>
      <xdr:row>25</xdr:row>
      <xdr:rowOff>127440</xdr:rowOff>
    </xdr:to>
    <xdr:sp>
      <xdr:nvSpPr>
        <xdr:cNvPr id="69" name="CustomShape 1"/>
        <xdr:cNvSpPr/>
      </xdr:nvSpPr>
      <xdr:spPr>
        <a:xfrm>
          <a:off x="4238640" y="4257720"/>
          <a:ext cx="756000" cy="1558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2</xdr:col>
      <xdr:colOff>92160</xdr:colOff>
      <xdr:row>86</xdr:row>
      <xdr:rowOff>23760</xdr:rowOff>
    </xdr:from>
    <xdr:to>
      <xdr:col>9</xdr:col>
      <xdr:colOff>400680</xdr:colOff>
      <xdr:row>96</xdr:row>
      <xdr:rowOff>113040</xdr:rowOff>
    </xdr:to>
    <xdr:pic>
      <xdr:nvPicPr>
        <xdr:cNvPr id="70" name="Picture 860" descr=""/>
        <xdr:cNvPicPr/>
      </xdr:nvPicPr>
      <xdr:blipFill>
        <a:blip r:embed="rId3"/>
        <a:stretch/>
      </xdr:blipFill>
      <xdr:spPr>
        <a:xfrm>
          <a:off x="1292040" y="14768280"/>
          <a:ext cx="4509000" cy="18039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584640</xdr:colOff>
      <xdr:row>83</xdr:row>
      <xdr:rowOff>128880</xdr:rowOff>
    </xdr:from>
    <xdr:to>
      <xdr:col>9</xdr:col>
      <xdr:colOff>502200</xdr:colOff>
      <xdr:row>100</xdr:row>
      <xdr:rowOff>169920</xdr:rowOff>
    </xdr:to>
    <xdr:pic>
      <xdr:nvPicPr>
        <xdr:cNvPr id="71" name="Picture 1045" descr=""/>
        <xdr:cNvPicPr/>
      </xdr:nvPicPr>
      <xdr:blipFill>
        <a:blip r:embed="rId4"/>
        <a:stretch/>
      </xdr:blipFill>
      <xdr:spPr>
        <a:xfrm>
          <a:off x="1184400" y="14358960"/>
          <a:ext cx="4718160" cy="295596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2</xdr:col>
      <xdr:colOff>44280</xdr:colOff>
      <xdr:row>109</xdr:row>
      <xdr:rowOff>128160</xdr:rowOff>
    </xdr:from>
    <xdr:to>
      <xdr:col>11</xdr:col>
      <xdr:colOff>564120</xdr:colOff>
      <xdr:row>123</xdr:row>
      <xdr:rowOff>67680</xdr:rowOff>
    </xdr:to>
    <xdr:pic>
      <xdr:nvPicPr>
        <xdr:cNvPr id="72" name="画像 3" descr=""/>
        <xdr:cNvPicPr/>
      </xdr:nvPicPr>
      <xdr:blipFill>
        <a:blip r:embed="rId5"/>
        <a:stretch/>
      </xdr:blipFill>
      <xdr:spPr>
        <a:xfrm>
          <a:off x="1244160" y="18816120"/>
          <a:ext cx="5920560" cy="2339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</xdr:col>
      <xdr:colOff>10800</xdr:colOff>
      <xdr:row>126</xdr:row>
      <xdr:rowOff>102960</xdr:rowOff>
    </xdr:from>
    <xdr:to>
      <xdr:col>8</xdr:col>
      <xdr:colOff>416520</xdr:colOff>
      <xdr:row>139</xdr:row>
      <xdr:rowOff>42480</xdr:rowOff>
    </xdr:to>
    <xdr:pic>
      <xdr:nvPicPr>
        <xdr:cNvPr id="73" name="画像 4" descr=""/>
        <xdr:cNvPicPr/>
      </xdr:nvPicPr>
      <xdr:blipFill>
        <a:blip r:embed="rId6"/>
        <a:stretch/>
      </xdr:blipFill>
      <xdr:spPr>
        <a:xfrm>
          <a:off x="1210680" y="21705480"/>
          <a:ext cx="4006440" cy="216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13</xdr:col>
      <xdr:colOff>399600</xdr:colOff>
      <xdr:row>103</xdr:row>
      <xdr:rowOff>64800</xdr:rowOff>
    </xdr:from>
    <xdr:to>
      <xdr:col>20</xdr:col>
      <xdr:colOff>415080</xdr:colOff>
      <xdr:row>123</xdr:row>
      <xdr:rowOff>118440</xdr:rowOff>
    </xdr:to>
    <xdr:pic>
      <xdr:nvPicPr>
        <xdr:cNvPr id="74" name="画像 5" descr=""/>
        <xdr:cNvPicPr/>
      </xdr:nvPicPr>
      <xdr:blipFill>
        <a:blip r:embed="rId7"/>
        <a:stretch/>
      </xdr:blipFill>
      <xdr:spPr>
        <a:xfrm>
          <a:off x="8200440" y="17723880"/>
          <a:ext cx="4215960" cy="3482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479880</xdr:colOff>
      <xdr:row>110</xdr:row>
      <xdr:rowOff>109080</xdr:rowOff>
    </xdr:from>
    <xdr:to>
      <xdr:col>26</xdr:col>
      <xdr:colOff>542880</xdr:colOff>
      <xdr:row>123</xdr:row>
      <xdr:rowOff>146160</xdr:rowOff>
    </xdr:to>
    <xdr:pic>
      <xdr:nvPicPr>
        <xdr:cNvPr id="75" name="画像 6" descr=""/>
        <xdr:cNvPicPr/>
      </xdr:nvPicPr>
      <xdr:blipFill>
        <a:blip r:embed="rId8"/>
        <a:stretch/>
      </xdr:blipFill>
      <xdr:spPr>
        <a:xfrm>
          <a:off x="13081320" y="18968400"/>
          <a:ext cx="3063240" cy="22658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22320</xdr:colOff>
      <xdr:row>48</xdr:row>
      <xdr:rowOff>124560</xdr:rowOff>
    </xdr:from>
    <xdr:to>
      <xdr:col>5</xdr:col>
      <xdr:colOff>335520</xdr:colOff>
      <xdr:row>65</xdr:row>
      <xdr:rowOff>28440</xdr:rowOff>
    </xdr:to>
    <xdr:pic>
      <xdr:nvPicPr>
        <xdr:cNvPr id="76" name="画像 34" descr=""/>
        <xdr:cNvPicPr/>
      </xdr:nvPicPr>
      <xdr:blipFill>
        <a:blip r:embed="rId9"/>
        <a:stretch/>
      </xdr:blipFill>
      <xdr:spPr>
        <a:xfrm>
          <a:off x="622080" y="8354160"/>
          <a:ext cx="2713680" cy="2818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405360</xdr:colOff>
      <xdr:row>44</xdr:row>
      <xdr:rowOff>96840</xdr:rowOff>
    </xdr:from>
    <xdr:to>
      <xdr:col>16</xdr:col>
      <xdr:colOff>51840</xdr:colOff>
      <xdr:row>46</xdr:row>
      <xdr:rowOff>131040</xdr:rowOff>
    </xdr:to>
    <xdr:sp>
      <xdr:nvSpPr>
        <xdr:cNvPr id="77" name="CustomShape 1"/>
        <xdr:cNvSpPr/>
      </xdr:nvSpPr>
      <xdr:spPr>
        <a:xfrm>
          <a:off x="8806320" y="7640640"/>
          <a:ext cx="846720" cy="376920"/>
        </a:xfrm>
        <a:prstGeom prst="rect">
          <a:avLst/>
        </a:prstGeom>
        <a:noFill/>
        <a:ln w="36000">
          <a:solidFill>
            <a:srgbClr val="ff3333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1</xdr:col>
      <xdr:colOff>253800</xdr:colOff>
      <xdr:row>62</xdr:row>
      <xdr:rowOff>101520</xdr:rowOff>
    </xdr:from>
    <xdr:to>
      <xdr:col>4</xdr:col>
      <xdr:colOff>394560</xdr:colOff>
      <xdr:row>64</xdr:row>
      <xdr:rowOff>100800</xdr:rowOff>
    </xdr:to>
    <xdr:sp>
      <xdr:nvSpPr>
        <xdr:cNvPr id="78" name="CustomShape 1"/>
        <xdr:cNvSpPr/>
      </xdr:nvSpPr>
      <xdr:spPr>
        <a:xfrm>
          <a:off x="853560" y="10731240"/>
          <a:ext cx="1941120" cy="342360"/>
        </a:xfrm>
        <a:prstGeom prst="rect">
          <a:avLst/>
        </a:prstGeom>
        <a:noFill/>
        <a:ln w="36000">
          <a:solidFill>
            <a:srgbClr val="ff3333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590400</xdr:colOff>
      <xdr:row>41</xdr:row>
      <xdr:rowOff>42840</xdr:rowOff>
    </xdr:from>
    <xdr:to>
      <xdr:col>16</xdr:col>
      <xdr:colOff>74160</xdr:colOff>
      <xdr:row>46</xdr:row>
      <xdr:rowOff>127800</xdr:rowOff>
    </xdr:to>
    <xdr:pic>
      <xdr:nvPicPr>
        <xdr:cNvPr id="79" name="画像 35" descr=""/>
        <xdr:cNvPicPr/>
      </xdr:nvPicPr>
      <xdr:blipFill>
        <a:blip r:embed="rId10"/>
        <a:stretch/>
      </xdr:blipFill>
      <xdr:spPr>
        <a:xfrm>
          <a:off x="590400" y="7072200"/>
          <a:ext cx="9084960" cy="942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11</xdr:col>
      <xdr:colOff>558360</xdr:colOff>
      <xdr:row>44</xdr:row>
      <xdr:rowOff>119520</xdr:rowOff>
    </xdr:from>
    <xdr:to>
      <xdr:col>13</xdr:col>
      <xdr:colOff>204840</xdr:colOff>
      <xdr:row>46</xdr:row>
      <xdr:rowOff>153720</xdr:rowOff>
    </xdr:to>
    <xdr:sp>
      <xdr:nvSpPr>
        <xdr:cNvPr id="80" name="CustomShape 1"/>
        <xdr:cNvSpPr/>
      </xdr:nvSpPr>
      <xdr:spPr>
        <a:xfrm>
          <a:off x="7158960" y="7663320"/>
          <a:ext cx="846720" cy="376920"/>
        </a:xfrm>
        <a:prstGeom prst="rect">
          <a:avLst/>
        </a:prstGeom>
        <a:noFill/>
        <a:ln w="36000">
          <a:solidFill>
            <a:srgbClr val="ff3333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19080</xdr:colOff>
      <xdr:row>2</xdr:row>
      <xdr:rowOff>57240</xdr:rowOff>
    </xdr:from>
    <xdr:to>
      <xdr:col>9</xdr:col>
      <xdr:colOff>698760</xdr:colOff>
      <xdr:row>30</xdr:row>
      <xdr:rowOff>12960</xdr:rowOff>
    </xdr:to>
    <xdr:pic>
      <xdr:nvPicPr>
        <xdr:cNvPr id="81" name="Picture 1" descr=""/>
        <xdr:cNvPicPr/>
      </xdr:nvPicPr>
      <xdr:blipFill>
        <a:blip r:embed="rId1"/>
        <a:stretch/>
      </xdr:blipFill>
      <xdr:spPr>
        <a:xfrm>
          <a:off x="618840" y="399960"/>
          <a:ext cx="5480280" cy="47563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9</xdr:col>
      <xdr:colOff>641520</xdr:colOff>
      <xdr:row>55</xdr:row>
      <xdr:rowOff>51120</xdr:rowOff>
    </xdr:to>
    <xdr:pic>
      <xdr:nvPicPr>
        <xdr:cNvPr id="82" name="Picture 3" descr=""/>
        <xdr:cNvPicPr/>
      </xdr:nvPicPr>
      <xdr:blipFill>
        <a:blip r:embed="rId2"/>
        <a:stretch/>
      </xdr:blipFill>
      <xdr:spPr>
        <a:xfrm>
          <a:off x="599760" y="5657760"/>
          <a:ext cx="5442120" cy="38228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466560</xdr:colOff>
      <xdr:row>41</xdr:row>
      <xdr:rowOff>76320</xdr:rowOff>
    </xdr:from>
    <xdr:to>
      <xdr:col>7</xdr:col>
      <xdr:colOff>155520</xdr:colOff>
      <xdr:row>42</xdr:row>
      <xdr:rowOff>98640</xdr:rowOff>
    </xdr:to>
    <xdr:sp>
      <xdr:nvSpPr>
        <xdr:cNvPr id="83" name="CustomShape 1"/>
        <xdr:cNvSpPr/>
      </xdr:nvSpPr>
      <xdr:spPr>
        <a:xfrm>
          <a:off x="1066320" y="7105680"/>
          <a:ext cx="3289680" cy="1936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438120</xdr:colOff>
      <xdr:row>51</xdr:row>
      <xdr:rowOff>28440</xdr:rowOff>
    </xdr:from>
    <xdr:to>
      <xdr:col>7</xdr:col>
      <xdr:colOff>127080</xdr:colOff>
      <xdr:row>52</xdr:row>
      <xdr:rowOff>50760</xdr:rowOff>
    </xdr:to>
    <xdr:sp>
      <xdr:nvSpPr>
        <xdr:cNvPr id="84" name="CustomShape 1"/>
        <xdr:cNvSpPr/>
      </xdr:nvSpPr>
      <xdr:spPr>
        <a:xfrm>
          <a:off x="1037880" y="8772120"/>
          <a:ext cx="3289680" cy="194040"/>
        </a:xfrm>
        <a:prstGeom prst="roundRect">
          <a:avLst>
            <a:gd name="adj" fmla="val 16667"/>
          </a:avLst>
        </a:prstGeom>
        <a:noFill/>
        <a:ln w="19080">
          <a:solidFill>
            <a:srgbClr val="558ed5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57</xdr:row>
      <xdr:rowOff>0</xdr:rowOff>
    </xdr:from>
    <xdr:to>
      <xdr:col>9</xdr:col>
      <xdr:colOff>622440</xdr:colOff>
      <xdr:row>89</xdr:row>
      <xdr:rowOff>3240</xdr:rowOff>
    </xdr:to>
    <xdr:pic>
      <xdr:nvPicPr>
        <xdr:cNvPr id="85" name="Picture 4" descr=""/>
        <xdr:cNvPicPr/>
      </xdr:nvPicPr>
      <xdr:blipFill>
        <a:blip r:embed="rId3"/>
        <a:stretch/>
      </xdr:blipFill>
      <xdr:spPr>
        <a:xfrm>
          <a:off x="599760" y="9772560"/>
          <a:ext cx="5423040" cy="54896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7</xdr:col>
      <xdr:colOff>66600</xdr:colOff>
      <xdr:row>60</xdr:row>
      <xdr:rowOff>76320</xdr:rowOff>
    </xdr:from>
    <xdr:to>
      <xdr:col>8</xdr:col>
      <xdr:colOff>212760</xdr:colOff>
      <xdr:row>61</xdr:row>
      <xdr:rowOff>51120</xdr:rowOff>
    </xdr:to>
    <xdr:sp>
      <xdr:nvSpPr>
        <xdr:cNvPr id="86" name="CustomShape 1"/>
        <xdr:cNvSpPr/>
      </xdr:nvSpPr>
      <xdr:spPr>
        <a:xfrm>
          <a:off x="4267080" y="10363320"/>
          <a:ext cx="746280" cy="1461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7</xdr:col>
      <xdr:colOff>57240</xdr:colOff>
      <xdr:row>70</xdr:row>
      <xdr:rowOff>95400</xdr:rowOff>
    </xdr:from>
    <xdr:to>
      <xdr:col>8</xdr:col>
      <xdr:colOff>203400</xdr:colOff>
      <xdr:row>71</xdr:row>
      <xdr:rowOff>70200</xdr:rowOff>
    </xdr:to>
    <xdr:sp>
      <xdr:nvSpPr>
        <xdr:cNvPr id="87" name="CustomShape 1"/>
        <xdr:cNvSpPr/>
      </xdr:nvSpPr>
      <xdr:spPr>
        <a:xfrm>
          <a:off x="4257720" y="12096720"/>
          <a:ext cx="746280" cy="1461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7</xdr:col>
      <xdr:colOff>38160</xdr:colOff>
      <xdr:row>81</xdr:row>
      <xdr:rowOff>66600</xdr:rowOff>
    </xdr:from>
    <xdr:to>
      <xdr:col>8</xdr:col>
      <xdr:colOff>184320</xdr:colOff>
      <xdr:row>82</xdr:row>
      <xdr:rowOff>51120</xdr:rowOff>
    </xdr:to>
    <xdr:sp>
      <xdr:nvSpPr>
        <xdr:cNvPr id="88" name="CustomShape 1"/>
        <xdr:cNvSpPr/>
      </xdr:nvSpPr>
      <xdr:spPr>
        <a:xfrm>
          <a:off x="4238640" y="13953960"/>
          <a:ext cx="746280" cy="155880"/>
        </a:xfrm>
        <a:prstGeom prst="roundRect">
          <a:avLst>
            <a:gd name="adj" fmla="val 16667"/>
          </a:avLst>
        </a:prstGeom>
        <a:noFill/>
        <a:ln w="19080">
          <a:solidFill>
            <a:srgbClr val="558ed5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7</xdr:col>
      <xdr:colOff>399960</xdr:colOff>
      <xdr:row>35</xdr:row>
      <xdr:rowOff>133200</xdr:rowOff>
    </xdr:from>
    <xdr:to>
      <xdr:col>9</xdr:col>
      <xdr:colOff>32040</xdr:colOff>
      <xdr:row>36</xdr:row>
      <xdr:rowOff>117720</xdr:rowOff>
    </xdr:to>
    <xdr:sp>
      <xdr:nvSpPr>
        <xdr:cNvPr id="89" name="CustomShape 1"/>
        <xdr:cNvSpPr/>
      </xdr:nvSpPr>
      <xdr:spPr>
        <a:xfrm>
          <a:off x="4600440" y="6133680"/>
          <a:ext cx="831960" cy="15624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200160</xdr:colOff>
      <xdr:row>57</xdr:row>
      <xdr:rowOff>38160</xdr:rowOff>
    </xdr:from>
    <xdr:to>
      <xdr:col>6</xdr:col>
      <xdr:colOff>574920</xdr:colOff>
      <xdr:row>58</xdr:row>
      <xdr:rowOff>60480</xdr:rowOff>
    </xdr:to>
    <xdr:sp>
      <xdr:nvSpPr>
        <xdr:cNvPr id="90" name="CustomShape 1"/>
        <xdr:cNvSpPr/>
      </xdr:nvSpPr>
      <xdr:spPr>
        <a:xfrm>
          <a:off x="799920" y="9810720"/>
          <a:ext cx="3375360" cy="1936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92</xdr:row>
      <xdr:rowOff>0</xdr:rowOff>
    </xdr:from>
    <xdr:to>
      <xdr:col>14</xdr:col>
      <xdr:colOff>441720</xdr:colOff>
      <xdr:row>127</xdr:row>
      <xdr:rowOff>60480</xdr:rowOff>
    </xdr:to>
    <xdr:pic>
      <xdr:nvPicPr>
        <xdr:cNvPr id="91" name="Picture 47" descr=""/>
        <xdr:cNvPicPr/>
      </xdr:nvPicPr>
      <xdr:blipFill>
        <a:blip r:embed="rId4"/>
        <a:stretch/>
      </xdr:blipFill>
      <xdr:spPr>
        <a:xfrm>
          <a:off x="599760" y="15773400"/>
          <a:ext cx="9681120" cy="60609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9</xdr:col>
      <xdr:colOff>285840</xdr:colOff>
      <xdr:row>98</xdr:row>
      <xdr:rowOff>85680</xdr:rowOff>
    </xdr:from>
    <xdr:to>
      <xdr:col>15</xdr:col>
      <xdr:colOff>3600</xdr:colOff>
      <xdr:row>105</xdr:row>
      <xdr:rowOff>12960</xdr:rowOff>
    </xdr:to>
    <xdr:sp>
      <xdr:nvSpPr>
        <xdr:cNvPr id="92" name="CustomShape 1"/>
        <xdr:cNvSpPr/>
      </xdr:nvSpPr>
      <xdr:spPr>
        <a:xfrm>
          <a:off x="5686200" y="16887600"/>
          <a:ext cx="4756680" cy="112752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11</xdr:col>
      <xdr:colOff>85680</xdr:colOff>
      <xdr:row>38</xdr:row>
      <xdr:rowOff>57240</xdr:rowOff>
    </xdr:from>
    <xdr:to>
      <xdr:col>28</xdr:col>
      <xdr:colOff>336600</xdr:colOff>
      <xdr:row>90</xdr:row>
      <xdr:rowOff>22680</xdr:rowOff>
    </xdr:to>
    <xdr:pic>
      <xdr:nvPicPr>
        <xdr:cNvPr id="93" name="Picture 1664" descr=""/>
        <xdr:cNvPicPr/>
      </xdr:nvPicPr>
      <xdr:blipFill>
        <a:blip r:embed="rId5"/>
        <a:stretch/>
      </xdr:blipFill>
      <xdr:spPr>
        <a:xfrm>
          <a:off x="7839000" y="6572160"/>
          <a:ext cx="11090160" cy="88808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17</xdr:col>
      <xdr:colOff>114480</xdr:colOff>
      <xdr:row>91</xdr:row>
      <xdr:rowOff>152280</xdr:rowOff>
    </xdr:from>
    <xdr:to>
      <xdr:col>27</xdr:col>
      <xdr:colOff>41760</xdr:colOff>
      <xdr:row>93</xdr:row>
      <xdr:rowOff>41400</xdr:rowOff>
    </xdr:to>
    <xdr:sp>
      <xdr:nvSpPr>
        <xdr:cNvPr id="94" name="CustomShape 1"/>
        <xdr:cNvSpPr/>
      </xdr:nvSpPr>
      <xdr:spPr>
        <a:xfrm>
          <a:off x="11754000" y="15753960"/>
          <a:ext cx="6280200" cy="23220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15</xdr:col>
      <xdr:colOff>552600</xdr:colOff>
      <xdr:row>95</xdr:row>
      <xdr:rowOff>76320</xdr:rowOff>
    </xdr:from>
    <xdr:to>
      <xdr:col>27</xdr:col>
      <xdr:colOff>251280</xdr:colOff>
      <xdr:row>116</xdr:row>
      <xdr:rowOff>98640</xdr:rowOff>
    </xdr:to>
    <xdr:pic>
      <xdr:nvPicPr>
        <xdr:cNvPr id="95" name="Picture 1853" descr=""/>
        <xdr:cNvPicPr/>
      </xdr:nvPicPr>
      <xdr:blipFill>
        <a:blip r:embed="rId6"/>
        <a:stretch/>
      </xdr:blipFill>
      <xdr:spPr>
        <a:xfrm>
          <a:off x="10991880" y="16363800"/>
          <a:ext cx="7251840" cy="36230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17</xdr:col>
      <xdr:colOff>333360</xdr:colOff>
      <xdr:row>104</xdr:row>
      <xdr:rowOff>19080</xdr:rowOff>
    </xdr:from>
    <xdr:to>
      <xdr:col>27</xdr:col>
      <xdr:colOff>250920</xdr:colOff>
      <xdr:row>105</xdr:row>
      <xdr:rowOff>70200</xdr:rowOff>
    </xdr:to>
    <xdr:sp>
      <xdr:nvSpPr>
        <xdr:cNvPr id="96" name="CustomShape 1"/>
        <xdr:cNvSpPr/>
      </xdr:nvSpPr>
      <xdr:spPr>
        <a:xfrm>
          <a:off x="11972880" y="17849880"/>
          <a:ext cx="6270480" cy="2224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17</xdr:col>
      <xdr:colOff>333360</xdr:colOff>
      <xdr:row>99</xdr:row>
      <xdr:rowOff>38160</xdr:rowOff>
    </xdr:from>
    <xdr:to>
      <xdr:col>22</xdr:col>
      <xdr:colOff>231840</xdr:colOff>
      <xdr:row>100</xdr:row>
      <xdr:rowOff>70200</xdr:rowOff>
    </xdr:to>
    <xdr:sp>
      <xdr:nvSpPr>
        <xdr:cNvPr id="97" name="CustomShape 1"/>
        <xdr:cNvSpPr/>
      </xdr:nvSpPr>
      <xdr:spPr>
        <a:xfrm>
          <a:off x="11972880" y="17011440"/>
          <a:ext cx="3251160" cy="2037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17</xdr:col>
      <xdr:colOff>371520</xdr:colOff>
      <xdr:row>115</xdr:row>
      <xdr:rowOff>66600</xdr:rowOff>
    </xdr:from>
    <xdr:to>
      <xdr:col>23</xdr:col>
      <xdr:colOff>422640</xdr:colOff>
      <xdr:row>116</xdr:row>
      <xdr:rowOff>98640</xdr:rowOff>
    </xdr:to>
    <xdr:sp>
      <xdr:nvSpPr>
        <xdr:cNvPr id="98" name="CustomShape 1"/>
        <xdr:cNvSpPr/>
      </xdr:nvSpPr>
      <xdr:spPr>
        <a:xfrm>
          <a:off x="12011040" y="19783080"/>
          <a:ext cx="4003920" cy="2037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16</xdr:col>
      <xdr:colOff>0</xdr:colOff>
      <xdr:row>120</xdr:row>
      <xdr:rowOff>0</xdr:rowOff>
    </xdr:from>
    <xdr:to>
      <xdr:col>27</xdr:col>
      <xdr:colOff>412920</xdr:colOff>
      <xdr:row>162</xdr:row>
      <xdr:rowOff>79560</xdr:rowOff>
    </xdr:to>
    <xdr:pic>
      <xdr:nvPicPr>
        <xdr:cNvPr id="99" name="Picture 1854" descr=""/>
        <xdr:cNvPicPr/>
      </xdr:nvPicPr>
      <xdr:blipFill>
        <a:blip r:embed="rId7"/>
        <a:stretch/>
      </xdr:blipFill>
      <xdr:spPr>
        <a:xfrm>
          <a:off x="11039400" y="20574000"/>
          <a:ext cx="7365960" cy="72802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16</xdr:col>
      <xdr:colOff>142920</xdr:colOff>
      <xdr:row>148</xdr:row>
      <xdr:rowOff>142920</xdr:rowOff>
    </xdr:from>
    <xdr:to>
      <xdr:col>25</xdr:col>
      <xdr:colOff>384480</xdr:colOff>
      <xdr:row>155</xdr:row>
      <xdr:rowOff>41400</xdr:rowOff>
    </xdr:to>
    <xdr:sp>
      <xdr:nvSpPr>
        <xdr:cNvPr id="100" name="CustomShape 1"/>
        <xdr:cNvSpPr/>
      </xdr:nvSpPr>
      <xdr:spPr>
        <a:xfrm>
          <a:off x="11182320" y="25517520"/>
          <a:ext cx="5994720" cy="10983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16</xdr:col>
      <xdr:colOff>95400</xdr:colOff>
      <xdr:row>134</xdr:row>
      <xdr:rowOff>19080</xdr:rowOff>
    </xdr:from>
    <xdr:to>
      <xdr:col>25</xdr:col>
      <xdr:colOff>317880</xdr:colOff>
      <xdr:row>137</xdr:row>
      <xdr:rowOff>51120</xdr:rowOff>
    </xdr:to>
    <xdr:sp>
      <xdr:nvSpPr>
        <xdr:cNvPr id="101" name="CustomShape 1"/>
        <xdr:cNvSpPr/>
      </xdr:nvSpPr>
      <xdr:spPr>
        <a:xfrm>
          <a:off x="11134800" y="22993200"/>
          <a:ext cx="5975640" cy="5464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16</xdr:col>
      <xdr:colOff>104760</xdr:colOff>
      <xdr:row>145</xdr:row>
      <xdr:rowOff>9360</xdr:rowOff>
    </xdr:from>
    <xdr:to>
      <xdr:col>25</xdr:col>
      <xdr:colOff>355680</xdr:colOff>
      <xdr:row>148</xdr:row>
      <xdr:rowOff>31680</xdr:rowOff>
    </xdr:to>
    <xdr:sp>
      <xdr:nvSpPr>
        <xdr:cNvPr id="102" name="CustomShape 1"/>
        <xdr:cNvSpPr/>
      </xdr:nvSpPr>
      <xdr:spPr>
        <a:xfrm>
          <a:off x="11144160" y="24869520"/>
          <a:ext cx="6004080" cy="53676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1</xdr:col>
      <xdr:colOff>360720</xdr:colOff>
      <xdr:row>147</xdr:row>
      <xdr:rowOff>145440</xdr:rowOff>
    </xdr:from>
    <xdr:to>
      <xdr:col>13</xdr:col>
      <xdr:colOff>95760</xdr:colOff>
      <xdr:row>162</xdr:row>
      <xdr:rowOff>23760</xdr:rowOff>
    </xdr:to>
    <xdr:pic>
      <xdr:nvPicPr>
        <xdr:cNvPr id="103" name="画像 7" descr=""/>
        <xdr:cNvPicPr/>
      </xdr:nvPicPr>
      <xdr:blipFill>
        <a:blip r:embed="rId8"/>
        <a:stretch/>
      </xdr:blipFill>
      <xdr:spPr>
        <a:xfrm>
          <a:off x="960480" y="25348320"/>
          <a:ext cx="8288640" cy="2450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106560</xdr:colOff>
      <xdr:row>166</xdr:row>
      <xdr:rowOff>66240</xdr:rowOff>
    </xdr:from>
    <xdr:to>
      <xdr:col>9</xdr:col>
      <xdr:colOff>845640</xdr:colOff>
      <xdr:row>199</xdr:row>
      <xdr:rowOff>24120</xdr:rowOff>
    </xdr:to>
    <xdr:pic>
      <xdr:nvPicPr>
        <xdr:cNvPr id="104" name="画像 8" descr=""/>
        <xdr:cNvPicPr/>
      </xdr:nvPicPr>
      <xdr:blipFill>
        <a:blip r:embed="rId9"/>
        <a:stretch/>
      </xdr:blipFill>
      <xdr:spPr>
        <a:xfrm>
          <a:off x="706320" y="28526760"/>
          <a:ext cx="5539680" cy="5615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10</xdr:col>
      <xdr:colOff>307080</xdr:colOff>
      <xdr:row>166</xdr:row>
      <xdr:rowOff>39600</xdr:rowOff>
    </xdr:from>
    <xdr:to>
      <xdr:col>16</xdr:col>
      <xdr:colOff>341280</xdr:colOff>
      <xdr:row>192</xdr:row>
      <xdr:rowOff>149760</xdr:rowOff>
    </xdr:to>
    <xdr:pic>
      <xdr:nvPicPr>
        <xdr:cNvPr id="105" name="画像 9" descr=""/>
        <xdr:cNvPicPr/>
      </xdr:nvPicPr>
      <xdr:blipFill>
        <a:blip r:embed="rId10"/>
        <a:stretch/>
      </xdr:blipFill>
      <xdr:spPr>
        <a:xfrm>
          <a:off x="6631560" y="28500120"/>
          <a:ext cx="4749120" cy="45680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167</xdr:row>
      <xdr:rowOff>142920</xdr:rowOff>
    </xdr:from>
    <xdr:to>
      <xdr:col>13</xdr:col>
      <xdr:colOff>260640</xdr:colOff>
      <xdr:row>216</xdr:row>
      <xdr:rowOff>32040</xdr:rowOff>
    </xdr:to>
    <xdr:pic>
      <xdr:nvPicPr>
        <xdr:cNvPr id="106" name="Picture 2" descr=""/>
        <xdr:cNvPicPr/>
      </xdr:nvPicPr>
      <xdr:blipFill>
        <a:blip r:embed="rId1"/>
        <a:stretch/>
      </xdr:blipFill>
      <xdr:spPr>
        <a:xfrm>
          <a:off x="599760" y="28774800"/>
          <a:ext cx="7461720" cy="82904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19</xdr:col>
      <xdr:colOff>66600</xdr:colOff>
      <xdr:row>101</xdr:row>
      <xdr:rowOff>0</xdr:rowOff>
    </xdr:from>
    <xdr:to>
      <xdr:col>22</xdr:col>
      <xdr:colOff>127080</xdr:colOff>
      <xdr:row>125</xdr:row>
      <xdr:rowOff>12960</xdr:rowOff>
    </xdr:to>
    <xdr:pic>
      <xdr:nvPicPr>
        <xdr:cNvPr id="107" name="Picture 11" descr=""/>
        <xdr:cNvPicPr/>
      </xdr:nvPicPr>
      <xdr:blipFill>
        <a:blip r:embed="rId2"/>
        <a:stretch/>
      </xdr:blipFill>
      <xdr:spPr>
        <a:xfrm>
          <a:off x="12191040" y="17316360"/>
          <a:ext cx="2347200" cy="41277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17</xdr:col>
      <xdr:colOff>365400</xdr:colOff>
      <xdr:row>147</xdr:row>
      <xdr:rowOff>165240</xdr:rowOff>
    </xdr:to>
    <xdr:pic>
      <xdr:nvPicPr>
        <xdr:cNvPr id="108" name="Picture 36" descr=""/>
        <xdr:cNvPicPr/>
      </xdr:nvPicPr>
      <xdr:blipFill>
        <a:blip r:embed="rId3"/>
        <a:stretch/>
      </xdr:blipFill>
      <xdr:spPr>
        <a:xfrm>
          <a:off x="599760" y="17316360"/>
          <a:ext cx="10366200" cy="80517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12</xdr:col>
      <xdr:colOff>41400</xdr:colOff>
      <xdr:row>97</xdr:row>
      <xdr:rowOff>136800</xdr:rowOff>
    </xdr:to>
    <xdr:pic>
      <xdr:nvPicPr>
        <xdr:cNvPr id="109" name="Picture 69" descr=""/>
        <xdr:cNvPicPr/>
      </xdr:nvPicPr>
      <xdr:blipFill>
        <a:blip r:embed="rId4"/>
        <a:stretch/>
      </xdr:blipFill>
      <xdr:spPr>
        <a:xfrm>
          <a:off x="599760" y="8915400"/>
          <a:ext cx="6642360" cy="78519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17</xdr:col>
      <xdr:colOff>898920</xdr:colOff>
      <xdr:row>46</xdr:row>
      <xdr:rowOff>32040</xdr:rowOff>
    </xdr:to>
    <xdr:pic>
      <xdr:nvPicPr>
        <xdr:cNvPr id="110" name="Picture 70" descr=""/>
        <xdr:cNvPicPr/>
      </xdr:nvPicPr>
      <xdr:blipFill>
        <a:blip r:embed="rId5"/>
        <a:stretch/>
      </xdr:blipFill>
      <xdr:spPr>
        <a:xfrm>
          <a:off x="599760" y="1199880"/>
          <a:ext cx="10899720" cy="6718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17</xdr:col>
      <xdr:colOff>857160</xdr:colOff>
      <xdr:row>136</xdr:row>
      <xdr:rowOff>85680</xdr:rowOff>
    </xdr:from>
    <xdr:to>
      <xdr:col>25</xdr:col>
      <xdr:colOff>374760</xdr:colOff>
      <xdr:row>148</xdr:row>
      <xdr:rowOff>98640</xdr:rowOff>
    </xdr:to>
    <xdr:sp>
      <xdr:nvSpPr>
        <xdr:cNvPr id="111" name="CustomShape 1"/>
        <xdr:cNvSpPr/>
      </xdr:nvSpPr>
      <xdr:spPr>
        <a:xfrm>
          <a:off x="11457720" y="23402880"/>
          <a:ext cx="5185440" cy="2070360"/>
        </a:xfrm>
        <a:prstGeom prst="ellipse">
          <a:avLst/>
        </a:prstGeom>
        <a:noFill/>
        <a:ln w="19080">
          <a:solidFill>
            <a:srgbClr val="0070c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18</xdr:col>
      <xdr:colOff>28440</xdr:colOff>
      <xdr:row>30</xdr:row>
      <xdr:rowOff>142920</xdr:rowOff>
    </xdr:from>
    <xdr:to>
      <xdr:col>25</xdr:col>
      <xdr:colOff>155520</xdr:colOff>
      <xdr:row>43</xdr:row>
      <xdr:rowOff>12960</xdr:rowOff>
    </xdr:to>
    <xdr:sp>
      <xdr:nvSpPr>
        <xdr:cNvPr id="112" name="CustomShape 1"/>
        <xdr:cNvSpPr/>
      </xdr:nvSpPr>
      <xdr:spPr>
        <a:xfrm>
          <a:off x="11552760" y="5286240"/>
          <a:ext cx="4871160" cy="2098800"/>
        </a:xfrm>
        <a:prstGeom prst="ellipse">
          <a:avLst/>
        </a:prstGeom>
        <a:noFill/>
        <a:ln w="19080">
          <a:solidFill>
            <a:srgbClr val="0070c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360</xdr:colOff>
      <xdr:row>3</xdr:row>
      <xdr:rowOff>360</xdr:rowOff>
    </xdr:from>
    <xdr:to>
      <xdr:col>9</xdr:col>
      <xdr:colOff>365760</xdr:colOff>
      <xdr:row>47</xdr:row>
      <xdr:rowOff>148680</xdr:rowOff>
    </xdr:to>
    <xdr:pic>
      <xdr:nvPicPr>
        <xdr:cNvPr id="113" name="Picture 1" descr=""/>
        <xdr:cNvPicPr/>
      </xdr:nvPicPr>
      <xdr:blipFill>
        <a:blip r:embed="rId1"/>
        <a:stretch/>
      </xdr:blipFill>
      <xdr:spPr>
        <a:xfrm>
          <a:off x="600120" y="514440"/>
          <a:ext cx="5166000" cy="769968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1</xdr:col>
      <xdr:colOff>0</xdr:colOff>
      <xdr:row>51</xdr:row>
      <xdr:rowOff>0</xdr:rowOff>
    </xdr:from>
    <xdr:to>
      <xdr:col>12</xdr:col>
      <xdr:colOff>843840</xdr:colOff>
      <xdr:row>64</xdr:row>
      <xdr:rowOff>82440</xdr:rowOff>
    </xdr:to>
    <xdr:pic>
      <xdr:nvPicPr>
        <xdr:cNvPr id="114" name="画像 10" descr=""/>
        <xdr:cNvPicPr/>
      </xdr:nvPicPr>
      <xdr:blipFill>
        <a:blip r:embed="rId2"/>
        <a:stretch/>
      </xdr:blipFill>
      <xdr:spPr>
        <a:xfrm>
          <a:off x="599760" y="8751240"/>
          <a:ext cx="7444800" cy="2311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12</xdr:col>
      <xdr:colOff>882000</xdr:colOff>
      <xdr:row>51</xdr:row>
      <xdr:rowOff>12960</xdr:rowOff>
    </xdr:from>
    <xdr:to>
      <xdr:col>17</xdr:col>
      <xdr:colOff>567360</xdr:colOff>
      <xdr:row>65</xdr:row>
      <xdr:rowOff>28800</xdr:rowOff>
    </xdr:to>
    <xdr:pic>
      <xdr:nvPicPr>
        <xdr:cNvPr id="115" name="画像 11" descr=""/>
        <xdr:cNvPicPr/>
      </xdr:nvPicPr>
      <xdr:blipFill>
        <a:blip r:embed="rId3"/>
        <a:stretch/>
      </xdr:blipFill>
      <xdr:spPr>
        <a:xfrm>
          <a:off x="8082720" y="8764200"/>
          <a:ext cx="3396960" cy="2416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15</xdr:col>
      <xdr:colOff>585720</xdr:colOff>
      <xdr:row>52</xdr:row>
      <xdr:rowOff>65880</xdr:rowOff>
    </xdr:from>
    <xdr:to>
      <xdr:col>17</xdr:col>
      <xdr:colOff>77040</xdr:colOff>
      <xdr:row>54</xdr:row>
      <xdr:rowOff>90360</xdr:rowOff>
    </xdr:to>
    <xdr:sp>
      <xdr:nvSpPr>
        <xdr:cNvPr id="116" name="CustomShape 1"/>
        <xdr:cNvSpPr/>
      </xdr:nvSpPr>
      <xdr:spPr>
        <a:xfrm>
          <a:off x="10297800" y="8988840"/>
          <a:ext cx="691560" cy="367200"/>
        </a:xfrm>
        <a:prstGeom prst="rect">
          <a:avLst/>
        </a:prstGeom>
        <a:solidFill>
          <a:srgbClr val="eeeeee"/>
        </a:solidFill>
        <a:ln>
          <a:noFill/>
        </a:ln>
      </xdr:spPr>
      <xdr:style>
        <a:lnRef idx="0"/>
        <a:fillRef idx="0"/>
        <a:effectRef idx="0"/>
        <a:fontRef idx="minor"/>
      </xdr:style>
      <xdr:txBody>
        <a:bodyPr lIns="0" rIns="0" tIns="0" bIns="0" anchor="ctr"/>
        <a:p>
          <a:r>
            <a:rPr b="0" lang="en-US" sz="12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　裏面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absolute">
    <xdr:from>
      <xdr:col>1</xdr:col>
      <xdr:colOff>0</xdr:colOff>
      <xdr:row>69</xdr:row>
      <xdr:rowOff>0</xdr:rowOff>
    </xdr:from>
    <xdr:to>
      <xdr:col>11</xdr:col>
      <xdr:colOff>5760</xdr:colOff>
      <xdr:row>105</xdr:row>
      <xdr:rowOff>125640</xdr:rowOff>
    </xdr:to>
    <xdr:pic>
      <xdr:nvPicPr>
        <xdr:cNvPr id="117" name="画像 12" descr=""/>
        <xdr:cNvPicPr/>
      </xdr:nvPicPr>
      <xdr:blipFill>
        <a:blip r:embed="rId4"/>
        <a:stretch/>
      </xdr:blipFill>
      <xdr:spPr>
        <a:xfrm>
          <a:off x="599760" y="11837520"/>
          <a:ext cx="6006600" cy="6301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10</xdr:col>
      <xdr:colOff>587520</xdr:colOff>
      <xdr:row>70</xdr:row>
      <xdr:rowOff>80640</xdr:rowOff>
    </xdr:from>
    <xdr:to>
      <xdr:col>20</xdr:col>
      <xdr:colOff>501120</xdr:colOff>
      <xdr:row>92</xdr:row>
      <xdr:rowOff>159120</xdr:rowOff>
    </xdr:to>
    <xdr:pic>
      <xdr:nvPicPr>
        <xdr:cNvPr id="118" name="画像 13" descr=""/>
        <xdr:cNvPicPr/>
      </xdr:nvPicPr>
      <xdr:blipFill>
        <a:blip r:embed="rId5"/>
        <a:stretch/>
      </xdr:blipFill>
      <xdr:spPr>
        <a:xfrm>
          <a:off x="6588000" y="12089520"/>
          <a:ext cx="6625800" cy="3854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111</xdr:row>
      <xdr:rowOff>0</xdr:rowOff>
    </xdr:from>
    <xdr:to>
      <xdr:col>13</xdr:col>
      <xdr:colOff>251280</xdr:colOff>
      <xdr:row>130</xdr:row>
      <xdr:rowOff>149040</xdr:rowOff>
    </xdr:to>
    <xdr:pic>
      <xdr:nvPicPr>
        <xdr:cNvPr id="119" name="画像 14" descr=""/>
        <xdr:cNvPicPr/>
      </xdr:nvPicPr>
      <xdr:blipFill>
        <a:blip r:embed="rId6"/>
        <a:stretch/>
      </xdr:blipFill>
      <xdr:spPr>
        <a:xfrm>
          <a:off x="599760" y="19042200"/>
          <a:ext cx="7787520" cy="3406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130</xdr:row>
      <xdr:rowOff>154440</xdr:rowOff>
    </xdr:from>
    <xdr:to>
      <xdr:col>13</xdr:col>
      <xdr:colOff>280080</xdr:colOff>
      <xdr:row>155</xdr:row>
      <xdr:rowOff>17640</xdr:rowOff>
    </xdr:to>
    <xdr:pic>
      <xdr:nvPicPr>
        <xdr:cNvPr id="120" name="画像 15" descr=""/>
        <xdr:cNvPicPr/>
      </xdr:nvPicPr>
      <xdr:blipFill>
        <a:blip r:embed="rId7"/>
        <a:stretch/>
      </xdr:blipFill>
      <xdr:spPr>
        <a:xfrm>
          <a:off x="599760" y="22454280"/>
          <a:ext cx="7816320" cy="4149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13</xdr:col>
      <xdr:colOff>387360</xdr:colOff>
      <xdr:row>122</xdr:row>
      <xdr:rowOff>88920</xdr:rowOff>
    </xdr:from>
    <xdr:to>
      <xdr:col>31</xdr:col>
      <xdr:colOff>178560</xdr:colOff>
      <xdr:row>154</xdr:row>
      <xdr:rowOff>66240</xdr:rowOff>
    </xdr:to>
    <xdr:pic>
      <xdr:nvPicPr>
        <xdr:cNvPr id="121" name="画像 17" descr=""/>
        <xdr:cNvPicPr/>
      </xdr:nvPicPr>
      <xdr:blipFill>
        <a:blip r:embed="rId8"/>
        <a:stretch/>
      </xdr:blipFill>
      <xdr:spPr>
        <a:xfrm>
          <a:off x="8523360" y="21017160"/>
          <a:ext cx="10968480" cy="5463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13</xdr:col>
      <xdr:colOff>414000</xdr:colOff>
      <xdr:row>111</xdr:row>
      <xdr:rowOff>23040</xdr:rowOff>
    </xdr:from>
    <xdr:to>
      <xdr:col>17</xdr:col>
      <xdr:colOff>82440</xdr:colOff>
      <xdr:row>121</xdr:row>
      <xdr:rowOff>153000</xdr:rowOff>
    </xdr:to>
    <xdr:pic>
      <xdr:nvPicPr>
        <xdr:cNvPr id="122" name="画像 16" descr=""/>
        <xdr:cNvPicPr/>
      </xdr:nvPicPr>
      <xdr:blipFill>
        <a:blip r:embed="rId9"/>
        <a:stretch/>
      </xdr:blipFill>
      <xdr:spPr>
        <a:xfrm>
          <a:off x="8550000" y="19065240"/>
          <a:ext cx="2444760" cy="1844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17</xdr:col>
      <xdr:colOff>130320</xdr:colOff>
      <xdr:row>111</xdr:row>
      <xdr:rowOff>132120</xdr:rowOff>
    </xdr:from>
    <xdr:to>
      <xdr:col>18</xdr:col>
      <xdr:colOff>137880</xdr:colOff>
      <xdr:row>113</xdr:row>
      <xdr:rowOff>142920</xdr:rowOff>
    </xdr:to>
    <xdr:sp>
      <xdr:nvSpPr>
        <xdr:cNvPr id="123" name="CustomShape 1"/>
        <xdr:cNvSpPr/>
      </xdr:nvSpPr>
      <xdr:spPr>
        <a:xfrm>
          <a:off x="11042640" y="19174320"/>
          <a:ext cx="607680" cy="353880"/>
        </a:xfrm>
        <a:prstGeom prst="rect">
          <a:avLst/>
        </a:prstGeom>
        <a:solidFill>
          <a:srgbClr val="eeeeee"/>
        </a:solidFill>
        <a:ln>
          <a:noFill/>
        </a:ln>
      </xdr:spPr>
      <xdr:style>
        <a:lnRef idx="0"/>
        <a:fillRef idx="0"/>
        <a:effectRef idx="0"/>
        <a:fontRef idx="minor"/>
      </xdr:style>
      <xdr:txBody>
        <a:bodyPr lIns="0" rIns="0" tIns="0" bIns="0" anchor="ctr"/>
        <a:p>
          <a:r>
            <a:rPr b="0" lang="en-US" sz="12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　裏面　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0</xdr:colOff>
      <xdr:row>1</xdr:row>
      <xdr:rowOff>0</xdr:rowOff>
    </xdr:from>
    <xdr:to>
      <xdr:col>3</xdr:col>
      <xdr:colOff>417960</xdr:colOff>
      <xdr:row>22</xdr:row>
      <xdr:rowOff>96120</xdr:rowOff>
    </xdr:to>
    <xdr:pic>
      <xdr:nvPicPr>
        <xdr:cNvPr id="124" name="画像 2" descr=""/>
        <xdr:cNvPicPr/>
      </xdr:nvPicPr>
      <xdr:blipFill>
        <a:blip r:embed="rId1"/>
        <a:stretch/>
      </xdr:blipFill>
      <xdr:spPr>
        <a:xfrm>
          <a:off x="812520" y="162360"/>
          <a:ext cx="2043720" cy="36370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6</xdr:col>
      <xdr:colOff>521280</xdr:colOff>
      <xdr:row>31</xdr:row>
      <xdr:rowOff>63360</xdr:rowOff>
    </xdr:to>
    <xdr:pic>
      <xdr:nvPicPr>
        <xdr:cNvPr id="125" name="画像 18" descr=""/>
        <xdr:cNvPicPr/>
      </xdr:nvPicPr>
      <xdr:blipFill>
        <a:blip r:embed="rId1"/>
        <a:stretch/>
      </xdr:blipFill>
      <xdr:spPr>
        <a:xfrm>
          <a:off x="0" y="0"/>
          <a:ext cx="5397840" cy="5102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10080</xdr:colOff>
      <xdr:row>26</xdr:row>
      <xdr:rowOff>105120</xdr:rowOff>
    </xdr:from>
    <xdr:to>
      <xdr:col>4</xdr:col>
      <xdr:colOff>399600</xdr:colOff>
      <xdr:row>29</xdr:row>
      <xdr:rowOff>55440</xdr:rowOff>
    </xdr:to>
    <xdr:sp>
      <xdr:nvSpPr>
        <xdr:cNvPr id="126" name="CustomShape 1"/>
        <xdr:cNvSpPr/>
      </xdr:nvSpPr>
      <xdr:spPr>
        <a:xfrm>
          <a:off x="10080" y="4331520"/>
          <a:ext cx="3640680" cy="43812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7</xdr:col>
      <xdr:colOff>105840</xdr:colOff>
      <xdr:row>4</xdr:row>
      <xdr:rowOff>20520</xdr:rowOff>
    </xdr:from>
    <xdr:to>
      <xdr:col>10</xdr:col>
      <xdr:colOff>741600</xdr:colOff>
      <xdr:row>31</xdr:row>
      <xdr:rowOff>19800</xdr:rowOff>
    </xdr:to>
    <xdr:pic>
      <xdr:nvPicPr>
        <xdr:cNvPr id="127" name="画像 19" descr=""/>
        <xdr:cNvPicPr/>
      </xdr:nvPicPr>
      <xdr:blipFill>
        <a:blip r:embed="rId2"/>
        <a:stretch/>
      </xdr:blipFill>
      <xdr:spPr>
        <a:xfrm>
          <a:off x="5795280" y="670680"/>
          <a:ext cx="3074040" cy="4388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7</xdr:col>
      <xdr:colOff>359280</xdr:colOff>
      <xdr:row>26</xdr:row>
      <xdr:rowOff>43560</xdr:rowOff>
    </xdr:from>
    <xdr:to>
      <xdr:col>10</xdr:col>
      <xdr:colOff>695520</xdr:colOff>
      <xdr:row>28</xdr:row>
      <xdr:rowOff>69840</xdr:rowOff>
    </xdr:to>
    <xdr:sp>
      <xdr:nvSpPr>
        <xdr:cNvPr id="128" name="CustomShape 1"/>
        <xdr:cNvSpPr/>
      </xdr:nvSpPr>
      <xdr:spPr>
        <a:xfrm>
          <a:off x="6048720" y="4269960"/>
          <a:ext cx="2774520" cy="35136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623160</xdr:colOff>
      <xdr:row>46</xdr:row>
      <xdr:rowOff>61200</xdr:rowOff>
    </xdr:from>
    <xdr:to>
      <xdr:col>9</xdr:col>
      <xdr:colOff>55080</xdr:colOff>
      <xdr:row>51</xdr:row>
      <xdr:rowOff>103320</xdr:rowOff>
    </xdr:to>
    <xdr:pic>
      <xdr:nvPicPr>
        <xdr:cNvPr id="129" name="画像 20" descr=""/>
        <xdr:cNvPicPr/>
      </xdr:nvPicPr>
      <xdr:blipFill>
        <a:blip r:embed="rId3"/>
        <a:stretch/>
      </xdr:blipFill>
      <xdr:spPr>
        <a:xfrm>
          <a:off x="2248560" y="7538760"/>
          <a:ext cx="5121720" cy="855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411480</xdr:colOff>
      <xdr:row>35</xdr:row>
      <xdr:rowOff>132120</xdr:rowOff>
    </xdr:from>
    <xdr:to>
      <xdr:col>7</xdr:col>
      <xdr:colOff>281880</xdr:colOff>
      <xdr:row>46</xdr:row>
      <xdr:rowOff>75240</xdr:rowOff>
    </xdr:to>
    <xdr:pic>
      <xdr:nvPicPr>
        <xdr:cNvPr id="130" name="画像 21" descr=""/>
        <xdr:cNvPicPr/>
      </xdr:nvPicPr>
      <xdr:blipFill>
        <a:blip r:embed="rId4"/>
        <a:stretch/>
      </xdr:blipFill>
      <xdr:spPr>
        <a:xfrm>
          <a:off x="411480" y="5821560"/>
          <a:ext cx="5559840" cy="1731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411480</xdr:colOff>
      <xdr:row>56</xdr:row>
      <xdr:rowOff>20520</xdr:rowOff>
    </xdr:from>
    <xdr:to>
      <xdr:col>12</xdr:col>
      <xdr:colOff>417600</xdr:colOff>
      <xdr:row>87</xdr:row>
      <xdr:rowOff>17280</xdr:rowOff>
    </xdr:to>
    <xdr:pic>
      <xdr:nvPicPr>
        <xdr:cNvPr id="131" name="画像 24" descr=""/>
        <xdr:cNvPicPr/>
      </xdr:nvPicPr>
      <xdr:blipFill>
        <a:blip r:embed="rId5"/>
        <a:stretch/>
      </xdr:blipFill>
      <xdr:spPr>
        <a:xfrm>
          <a:off x="411480" y="9136440"/>
          <a:ext cx="9759600" cy="50360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2</xdr:row>
      <xdr:rowOff>0</xdr:rowOff>
    </xdr:from>
    <xdr:to>
      <xdr:col>5</xdr:col>
      <xdr:colOff>268560</xdr:colOff>
      <xdr:row>16</xdr:row>
      <xdr:rowOff>126720</xdr:rowOff>
    </xdr:to>
    <xdr:pic>
      <xdr:nvPicPr>
        <xdr:cNvPr id="132" name="画像 25" descr=""/>
        <xdr:cNvPicPr/>
      </xdr:nvPicPr>
      <xdr:blipFill>
        <a:blip r:embed="rId1"/>
        <a:stretch/>
      </xdr:blipFill>
      <xdr:spPr>
        <a:xfrm>
          <a:off x="0" y="325080"/>
          <a:ext cx="4332240" cy="2491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10080</xdr:colOff>
      <xdr:row>20</xdr:row>
      <xdr:rowOff>31680</xdr:rowOff>
    </xdr:from>
    <xdr:to>
      <xdr:col>5</xdr:col>
      <xdr:colOff>310680</xdr:colOff>
      <xdr:row>35</xdr:row>
      <xdr:rowOff>52920</xdr:rowOff>
    </xdr:to>
    <xdr:pic>
      <xdr:nvPicPr>
        <xdr:cNvPr id="133" name="画像 26" descr=""/>
        <xdr:cNvPicPr/>
      </xdr:nvPicPr>
      <xdr:blipFill>
        <a:blip r:embed="rId2"/>
        <a:stretch/>
      </xdr:blipFill>
      <xdr:spPr>
        <a:xfrm>
          <a:off x="3261240" y="3371760"/>
          <a:ext cx="1113120" cy="25228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9360</xdr:colOff>
      <xdr:row>2</xdr:row>
      <xdr:rowOff>0</xdr:rowOff>
    </xdr:from>
    <xdr:to>
      <xdr:col>6</xdr:col>
      <xdr:colOff>412920</xdr:colOff>
      <xdr:row>26</xdr:row>
      <xdr:rowOff>127080</xdr:rowOff>
    </xdr:to>
    <xdr:pic>
      <xdr:nvPicPr>
        <xdr:cNvPr id="2" name="Picture 174" descr=""/>
        <xdr:cNvPicPr/>
      </xdr:nvPicPr>
      <xdr:blipFill>
        <a:blip r:embed="rId1"/>
        <a:stretch/>
      </xdr:blipFill>
      <xdr:spPr>
        <a:xfrm>
          <a:off x="609120" y="342720"/>
          <a:ext cx="3404160" cy="42418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85680</xdr:colOff>
      <xdr:row>30</xdr:row>
      <xdr:rowOff>142920</xdr:rowOff>
    </xdr:from>
    <xdr:to>
      <xdr:col>13</xdr:col>
      <xdr:colOff>117720</xdr:colOff>
      <xdr:row>46</xdr:row>
      <xdr:rowOff>155880</xdr:rowOff>
    </xdr:to>
    <xdr:pic>
      <xdr:nvPicPr>
        <xdr:cNvPr id="3" name="Picture 265" descr=""/>
        <xdr:cNvPicPr/>
      </xdr:nvPicPr>
      <xdr:blipFill>
        <a:blip r:embed="rId2"/>
        <a:stretch/>
      </xdr:blipFill>
      <xdr:spPr>
        <a:xfrm>
          <a:off x="685440" y="5286240"/>
          <a:ext cx="7233120" cy="2756160"/>
        </a:xfrm>
        <a:prstGeom prst="rect">
          <a:avLst/>
        </a:prstGeom>
        <a:ln w="936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11</xdr:col>
      <xdr:colOff>0</xdr:colOff>
      <xdr:row>18</xdr:row>
      <xdr:rowOff>0</xdr:rowOff>
    </xdr:from>
    <xdr:to>
      <xdr:col>19</xdr:col>
      <xdr:colOff>18000</xdr:colOff>
      <xdr:row>35</xdr:row>
      <xdr:rowOff>99720</xdr:rowOff>
    </xdr:to>
    <xdr:pic>
      <xdr:nvPicPr>
        <xdr:cNvPr id="4" name="画像 1" descr=""/>
        <xdr:cNvPicPr/>
      </xdr:nvPicPr>
      <xdr:blipFill>
        <a:blip r:embed="rId1"/>
        <a:stretch/>
      </xdr:blipFill>
      <xdr:spPr>
        <a:xfrm>
          <a:off x="5050080" y="3085920"/>
          <a:ext cx="3690720" cy="3014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15</xdr:col>
      <xdr:colOff>221760</xdr:colOff>
      <xdr:row>53</xdr:row>
      <xdr:rowOff>10080</xdr:rowOff>
    </xdr:from>
    <xdr:to>
      <xdr:col>19</xdr:col>
      <xdr:colOff>229320</xdr:colOff>
      <xdr:row>57</xdr:row>
      <xdr:rowOff>8280</xdr:rowOff>
    </xdr:to>
    <xdr:sp>
      <xdr:nvSpPr>
        <xdr:cNvPr id="5" name="CustomShape 1"/>
        <xdr:cNvSpPr/>
      </xdr:nvSpPr>
      <xdr:spPr>
        <a:xfrm>
          <a:off x="7108200" y="9096840"/>
          <a:ext cx="1843920" cy="684000"/>
        </a:xfrm>
        <a:prstGeom prst="rect">
          <a:avLst/>
        </a:prstGeom>
        <a:noFill/>
        <a:ln w="36000">
          <a:noFill/>
        </a:ln>
      </xdr:spPr>
      <xdr:style>
        <a:lnRef idx="0"/>
        <a:fillRef idx="0"/>
        <a:effectRef idx="0"/>
        <a:fontRef idx="minor"/>
      </xdr:style>
      <xdr:txBody>
        <a:bodyPr lIns="0" rIns="0" tIns="0" bIns="0"/>
        <a:p>
          <a:r>
            <a:rPr b="0" lang="en-US" sz="12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RB5  is Open drain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absolute">
    <xdr:from>
      <xdr:col>1</xdr:col>
      <xdr:colOff>11160</xdr:colOff>
      <xdr:row>144</xdr:row>
      <xdr:rowOff>140760</xdr:rowOff>
    </xdr:from>
    <xdr:to>
      <xdr:col>12</xdr:col>
      <xdr:colOff>378360</xdr:colOff>
      <xdr:row>160</xdr:row>
      <xdr:rowOff>138600</xdr:rowOff>
    </xdr:to>
    <xdr:pic>
      <xdr:nvPicPr>
        <xdr:cNvPr id="6" name="画像 32" descr=""/>
        <xdr:cNvPicPr/>
      </xdr:nvPicPr>
      <xdr:blipFill>
        <a:blip r:embed="rId2"/>
        <a:stretch/>
      </xdr:blipFill>
      <xdr:spPr>
        <a:xfrm>
          <a:off x="470160" y="24837120"/>
          <a:ext cx="5417280" cy="2741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22680</xdr:colOff>
      <xdr:row>125</xdr:row>
      <xdr:rowOff>49680</xdr:rowOff>
    </xdr:from>
    <xdr:to>
      <xdr:col>6</xdr:col>
      <xdr:colOff>411120</xdr:colOff>
      <xdr:row>141</xdr:row>
      <xdr:rowOff>95040</xdr:rowOff>
    </xdr:to>
    <xdr:pic>
      <xdr:nvPicPr>
        <xdr:cNvPr id="7" name="画像 31" descr=""/>
        <xdr:cNvPicPr/>
      </xdr:nvPicPr>
      <xdr:blipFill>
        <a:blip r:embed="rId3"/>
        <a:stretch/>
      </xdr:blipFill>
      <xdr:spPr>
        <a:xfrm>
          <a:off x="481680" y="21488400"/>
          <a:ext cx="2683800" cy="2788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194040</xdr:colOff>
      <xdr:row>135</xdr:row>
      <xdr:rowOff>39960</xdr:rowOff>
    </xdr:from>
    <xdr:to>
      <xdr:col>4</xdr:col>
      <xdr:colOff>414360</xdr:colOff>
      <xdr:row>139</xdr:row>
      <xdr:rowOff>58680</xdr:rowOff>
    </xdr:to>
    <xdr:sp>
      <xdr:nvSpPr>
        <xdr:cNvPr id="8" name="CustomShape 1"/>
        <xdr:cNvSpPr/>
      </xdr:nvSpPr>
      <xdr:spPr>
        <a:xfrm>
          <a:off x="653040" y="23193000"/>
          <a:ext cx="1597680" cy="70452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446760</xdr:colOff>
      <xdr:row>108</xdr:row>
      <xdr:rowOff>163440</xdr:rowOff>
    </xdr:from>
    <xdr:to>
      <xdr:col>7</xdr:col>
      <xdr:colOff>31320</xdr:colOff>
      <xdr:row>122</xdr:row>
      <xdr:rowOff>151920</xdr:rowOff>
    </xdr:to>
    <xdr:pic>
      <xdr:nvPicPr>
        <xdr:cNvPr id="9" name="画像 30" descr=""/>
        <xdr:cNvPicPr/>
      </xdr:nvPicPr>
      <xdr:blipFill>
        <a:blip r:embed="rId4"/>
        <a:stretch/>
      </xdr:blipFill>
      <xdr:spPr>
        <a:xfrm>
          <a:off x="446760" y="18687600"/>
          <a:ext cx="2798280" cy="2388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148320</xdr:colOff>
      <xdr:row>114</xdr:row>
      <xdr:rowOff>134640</xdr:rowOff>
    </xdr:from>
    <xdr:to>
      <xdr:col>4</xdr:col>
      <xdr:colOff>368640</xdr:colOff>
      <xdr:row>116</xdr:row>
      <xdr:rowOff>151920</xdr:rowOff>
    </xdr:to>
    <xdr:sp>
      <xdr:nvSpPr>
        <xdr:cNvPr id="10" name="CustomShape 1"/>
        <xdr:cNvSpPr/>
      </xdr:nvSpPr>
      <xdr:spPr>
        <a:xfrm>
          <a:off x="607320" y="19687320"/>
          <a:ext cx="1597680" cy="36036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1</xdr:col>
      <xdr:colOff>126720</xdr:colOff>
      <xdr:row>120</xdr:row>
      <xdr:rowOff>23400</xdr:rowOff>
    </xdr:from>
    <xdr:to>
      <xdr:col>4</xdr:col>
      <xdr:colOff>347040</xdr:colOff>
      <xdr:row>122</xdr:row>
      <xdr:rowOff>41040</xdr:rowOff>
    </xdr:to>
    <xdr:sp>
      <xdr:nvSpPr>
        <xdr:cNvPr id="11" name="CustomShape 1"/>
        <xdr:cNvSpPr/>
      </xdr:nvSpPr>
      <xdr:spPr>
        <a:xfrm>
          <a:off x="585720" y="20604960"/>
          <a:ext cx="1597680" cy="36036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1</xdr:col>
      <xdr:colOff>11160</xdr:colOff>
      <xdr:row>95</xdr:row>
      <xdr:rowOff>50040</xdr:rowOff>
    </xdr:from>
    <xdr:to>
      <xdr:col>7</xdr:col>
      <xdr:colOff>92880</xdr:colOff>
      <xdr:row>106</xdr:row>
      <xdr:rowOff>28800</xdr:rowOff>
    </xdr:to>
    <xdr:pic>
      <xdr:nvPicPr>
        <xdr:cNvPr id="12" name="画像 29" descr=""/>
        <xdr:cNvPicPr/>
      </xdr:nvPicPr>
      <xdr:blipFill>
        <a:blip r:embed="rId5"/>
        <a:stretch/>
      </xdr:blipFill>
      <xdr:spPr>
        <a:xfrm>
          <a:off x="470160" y="16345080"/>
          <a:ext cx="2836440" cy="1864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43920</xdr:colOff>
      <xdr:row>100</xdr:row>
      <xdr:rowOff>111240</xdr:rowOff>
    </xdr:from>
    <xdr:to>
      <xdr:col>4</xdr:col>
      <xdr:colOff>264240</xdr:colOff>
      <xdr:row>105</xdr:row>
      <xdr:rowOff>79560</xdr:rowOff>
    </xdr:to>
    <xdr:sp>
      <xdr:nvSpPr>
        <xdr:cNvPr id="13" name="CustomShape 1"/>
        <xdr:cNvSpPr/>
      </xdr:nvSpPr>
      <xdr:spPr>
        <a:xfrm>
          <a:off x="502920" y="17263800"/>
          <a:ext cx="1597680" cy="82548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1</xdr:col>
      <xdr:colOff>49320</xdr:colOff>
      <xdr:row>72</xdr:row>
      <xdr:rowOff>18720</xdr:rowOff>
    </xdr:from>
    <xdr:to>
      <xdr:col>19</xdr:col>
      <xdr:colOff>155160</xdr:colOff>
      <xdr:row>90</xdr:row>
      <xdr:rowOff>169200</xdr:rowOff>
    </xdr:to>
    <xdr:pic>
      <xdr:nvPicPr>
        <xdr:cNvPr id="14" name="画像 28" descr=""/>
        <xdr:cNvPicPr/>
      </xdr:nvPicPr>
      <xdr:blipFill>
        <a:blip r:embed="rId6"/>
        <a:stretch/>
      </xdr:blipFill>
      <xdr:spPr>
        <a:xfrm>
          <a:off x="508320" y="12370680"/>
          <a:ext cx="8369640" cy="3236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17</xdr:col>
      <xdr:colOff>279000</xdr:colOff>
      <xdr:row>78</xdr:row>
      <xdr:rowOff>39600</xdr:rowOff>
    </xdr:from>
    <xdr:to>
      <xdr:col>19</xdr:col>
      <xdr:colOff>117360</xdr:colOff>
      <xdr:row>81</xdr:row>
      <xdr:rowOff>118800</xdr:rowOff>
    </xdr:to>
    <xdr:sp>
      <xdr:nvSpPr>
        <xdr:cNvPr id="15" name="CustomShape 1"/>
        <xdr:cNvSpPr/>
      </xdr:nvSpPr>
      <xdr:spPr>
        <a:xfrm>
          <a:off x="8083440" y="13420080"/>
          <a:ext cx="756720" cy="59364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1</xdr:col>
      <xdr:colOff>22680</xdr:colOff>
      <xdr:row>164</xdr:row>
      <xdr:rowOff>17280</xdr:rowOff>
    </xdr:from>
    <xdr:to>
      <xdr:col>12</xdr:col>
      <xdr:colOff>275400</xdr:colOff>
      <xdr:row>182</xdr:row>
      <xdr:rowOff>24840</xdr:rowOff>
    </xdr:to>
    <xdr:pic>
      <xdr:nvPicPr>
        <xdr:cNvPr id="16" name="画像 27" descr=""/>
        <xdr:cNvPicPr/>
      </xdr:nvPicPr>
      <xdr:blipFill>
        <a:blip r:embed="rId7"/>
        <a:stretch/>
      </xdr:blipFill>
      <xdr:spPr>
        <a:xfrm>
          <a:off x="481680" y="28142640"/>
          <a:ext cx="5302800" cy="30934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</xdr:col>
      <xdr:colOff>183600</xdr:colOff>
      <xdr:row>172</xdr:row>
      <xdr:rowOff>72360</xdr:rowOff>
    </xdr:from>
    <xdr:to>
      <xdr:col>4</xdr:col>
      <xdr:colOff>287280</xdr:colOff>
      <xdr:row>173</xdr:row>
      <xdr:rowOff>86040</xdr:rowOff>
    </xdr:to>
    <xdr:sp>
      <xdr:nvSpPr>
        <xdr:cNvPr id="17" name="CustomShape 1"/>
        <xdr:cNvSpPr/>
      </xdr:nvSpPr>
      <xdr:spPr>
        <a:xfrm>
          <a:off x="1101600" y="29569320"/>
          <a:ext cx="1022040" cy="18504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204840</xdr:colOff>
      <xdr:row>178</xdr:row>
      <xdr:rowOff>52200</xdr:rowOff>
    </xdr:from>
    <xdr:to>
      <xdr:col>4</xdr:col>
      <xdr:colOff>308520</xdr:colOff>
      <xdr:row>179</xdr:row>
      <xdr:rowOff>65880</xdr:rowOff>
    </xdr:to>
    <xdr:sp>
      <xdr:nvSpPr>
        <xdr:cNvPr id="18" name="CustomShape 1"/>
        <xdr:cNvSpPr/>
      </xdr:nvSpPr>
      <xdr:spPr>
        <a:xfrm>
          <a:off x="1122840" y="30577680"/>
          <a:ext cx="1022040" cy="185040"/>
        </a:xfrm>
        <a:prstGeom prst="rect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6</xdr:col>
      <xdr:colOff>169560</xdr:colOff>
      <xdr:row>174</xdr:row>
      <xdr:rowOff>93600</xdr:rowOff>
    </xdr:from>
    <xdr:to>
      <xdr:col>11</xdr:col>
      <xdr:colOff>185760</xdr:colOff>
      <xdr:row>179</xdr:row>
      <xdr:rowOff>165240</xdr:rowOff>
    </xdr:to>
    <xdr:sp>
      <xdr:nvSpPr>
        <xdr:cNvPr id="19" name="CustomShape 1"/>
        <xdr:cNvSpPr/>
      </xdr:nvSpPr>
      <xdr:spPr>
        <a:xfrm>
          <a:off x="2923920" y="29933280"/>
          <a:ext cx="2311920" cy="928800"/>
        </a:xfrm>
        <a:prstGeom prst="rect">
          <a:avLst/>
        </a:prstGeom>
        <a:noFill/>
        <a:ln>
          <a:noFill/>
        </a:ln>
      </xdr:spPr>
      <xdr:style>
        <a:lnRef idx="0"/>
        <a:fillRef idx="0"/>
        <a:effectRef idx="0"/>
        <a:fontRef idx="minor"/>
      </xdr:style>
      <xdr:txBody>
        <a:bodyPr lIns="0" rIns="0" tIns="0" bIns="0"/>
        <a:p>
          <a:r>
            <a:rPr b="0" lang="en-US" sz="12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一度ポートの内容を読みだして、レジスタに設定しないと、いつまでも不一致</a:t>
          </a:r>
          <a:r>
            <a:rPr b="0" lang="en-US" sz="12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(change notice)</a:t>
          </a:r>
          <a:r>
            <a:rPr b="0" lang="en-US" sz="12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を検知して割り込み続けることになる。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absolute">
    <xdr:from>
      <xdr:col>1</xdr:col>
      <xdr:colOff>266760</xdr:colOff>
      <xdr:row>57</xdr:row>
      <xdr:rowOff>47160</xdr:rowOff>
    </xdr:from>
    <xdr:to>
      <xdr:col>19</xdr:col>
      <xdr:colOff>248400</xdr:colOff>
      <xdr:row>65</xdr:row>
      <xdr:rowOff>35280</xdr:rowOff>
    </xdr:to>
    <xdr:pic>
      <xdr:nvPicPr>
        <xdr:cNvPr id="20" name="画像 23" descr=""/>
        <xdr:cNvPicPr/>
      </xdr:nvPicPr>
      <xdr:blipFill>
        <a:blip r:embed="rId8"/>
        <a:stretch/>
      </xdr:blipFill>
      <xdr:spPr>
        <a:xfrm>
          <a:off x="725760" y="9819720"/>
          <a:ext cx="8245440" cy="135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40</xdr:row>
      <xdr:rowOff>148320</xdr:rowOff>
    </xdr:from>
    <xdr:to>
      <xdr:col>19</xdr:col>
      <xdr:colOff>391320</xdr:colOff>
      <xdr:row>57</xdr:row>
      <xdr:rowOff>60120</xdr:rowOff>
    </xdr:to>
    <xdr:pic>
      <xdr:nvPicPr>
        <xdr:cNvPr id="21" name="画像 22" descr=""/>
        <xdr:cNvPicPr/>
      </xdr:nvPicPr>
      <xdr:blipFill>
        <a:blip r:embed="rId9"/>
        <a:stretch/>
      </xdr:blipFill>
      <xdr:spPr>
        <a:xfrm>
          <a:off x="459000" y="7006320"/>
          <a:ext cx="8655120" cy="2826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16</xdr:col>
      <xdr:colOff>128160</xdr:colOff>
      <xdr:row>61</xdr:row>
      <xdr:rowOff>168840</xdr:rowOff>
    </xdr:from>
    <xdr:to>
      <xdr:col>17</xdr:col>
      <xdr:colOff>329040</xdr:colOff>
      <xdr:row>65</xdr:row>
      <xdr:rowOff>66240</xdr:rowOff>
    </xdr:to>
    <xdr:sp>
      <xdr:nvSpPr>
        <xdr:cNvPr id="22" name="CustomShape 1"/>
        <xdr:cNvSpPr/>
      </xdr:nvSpPr>
      <xdr:spPr>
        <a:xfrm>
          <a:off x="7473600" y="10627200"/>
          <a:ext cx="659880" cy="583200"/>
        </a:xfrm>
        <a:prstGeom prst="ellipse">
          <a:avLst/>
        </a:prstGeom>
        <a:noFill/>
        <a:ln w="36000">
          <a:solidFill>
            <a:srgbClr val="3465a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17</xdr:col>
      <xdr:colOff>219240</xdr:colOff>
      <xdr:row>43</xdr:row>
      <xdr:rowOff>23040</xdr:rowOff>
    </xdr:from>
    <xdr:to>
      <xdr:col>18</xdr:col>
      <xdr:colOff>403200</xdr:colOff>
      <xdr:row>61</xdr:row>
      <xdr:rowOff>157320</xdr:rowOff>
    </xdr:to>
    <xdr:sp>
      <xdr:nvSpPr>
        <xdr:cNvPr id="23" name="CustomShape 1"/>
        <xdr:cNvSpPr/>
      </xdr:nvSpPr>
      <xdr:spPr>
        <a:xfrm>
          <a:off x="8023680" y="7395120"/>
          <a:ext cx="643320" cy="3220560"/>
        </a:xfrm>
        <a:custGeom>
          <a:avLst/>
          <a:gdLst/>
          <a:ahLst/>
          <a:rect l="l" t="t" r="r" b="b"/>
          <a:pathLst>
            <a:path w="1835" h="7481">
              <a:moveTo>
                <a:pt x="593" y="0"/>
              </a:moveTo>
              <a:cubicBezTo>
                <a:pt x="868" y="298"/>
                <a:pt x="1255" y="550"/>
                <a:pt x="1363" y="953"/>
              </a:cubicBezTo>
              <a:cubicBezTo>
                <a:pt x="1456" y="1300"/>
                <a:pt x="1694" y="1573"/>
                <a:pt x="1719" y="1933"/>
              </a:cubicBezTo>
              <a:cubicBezTo>
                <a:pt x="1741" y="2259"/>
                <a:pt x="1796" y="2584"/>
                <a:pt x="1778" y="2914"/>
              </a:cubicBezTo>
              <a:cubicBezTo>
                <a:pt x="1761" y="3221"/>
                <a:pt x="1834" y="3540"/>
                <a:pt x="1749" y="3838"/>
              </a:cubicBezTo>
              <a:cubicBezTo>
                <a:pt x="1658" y="4157"/>
                <a:pt x="1640" y="4491"/>
                <a:pt x="1482" y="4791"/>
              </a:cubicBezTo>
              <a:cubicBezTo>
                <a:pt x="1318" y="5101"/>
                <a:pt x="1214" y="5440"/>
                <a:pt x="1096" y="5771"/>
              </a:cubicBezTo>
              <a:cubicBezTo>
                <a:pt x="980" y="6097"/>
                <a:pt x="781" y="6389"/>
                <a:pt x="682" y="6724"/>
              </a:cubicBezTo>
              <a:lnTo>
                <a:pt x="444" y="7032"/>
              </a:lnTo>
              <a:lnTo>
                <a:pt x="148" y="7284"/>
              </a:lnTo>
              <a:lnTo>
                <a:pt x="0" y="7480"/>
              </a:lnTo>
            </a:path>
          </a:pathLst>
        </a:custGeom>
        <a:noFill/>
        <a:ln>
          <a:solidFill>
            <a:srgbClr val="3465a4"/>
          </a:solidFill>
          <a:tailEnd len="med" type="triangle" w="med"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13</xdr:col>
      <xdr:colOff>84960</xdr:colOff>
      <xdr:row>50</xdr:row>
      <xdr:rowOff>360</xdr:rowOff>
    </xdr:from>
    <xdr:to>
      <xdr:col>18</xdr:col>
      <xdr:colOff>261360</xdr:colOff>
      <xdr:row>52</xdr:row>
      <xdr:rowOff>67680</xdr:rowOff>
    </xdr:to>
    <xdr:sp>
      <xdr:nvSpPr>
        <xdr:cNvPr id="24" name="CustomShape 1"/>
        <xdr:cNvSpPr/>
      </xdr:nvSpPr>
      <xdr:spPr>
        <a:xfrm>
          <a:off x="6053040" y="8572680"/>
          <a:ext cx="2472120" cy="410400"/>
        </a:xfrm>
        <a:prstGeom prst="rect">
          <a:avLst/>
        </a:prstGeom>
        <a:noFill/>
        <a:ln>
          <a:noFill/>
        </a:ln>
      </xdr:spPr>
      <xdr:style>
        <a:lnRef idx="0"/>
        <a:fillRef idx="0"/>
        <a:effectRef idx="0"/>
        <a:fontRef idx="minor"/>
      </xdr:style>
      <xdr:txBody>
        <a:bodyPr lIns="0" rIns="0" tIns="0" bIns="0"/>
        <a:p>
          <a:r>
            <a:rPr b="0" lang="en-US" sz="12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■</a:t>
          </a:r>
          <a:r>
            <a:rPr b="0" lang="en-US" sz="12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RB5</a:t>
          </a:r>
          <a:r>
            <a:rPr b="0" lang="en-US" sz="12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Times New Roman"/>
            </a:rPr>
            <a:t>のオープンドレインの設定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40</xdr:row>
      <xdr:rowOff>0</xdr:rowOff>
    </xdr:from>
    <xdr:to>
      <xdr:col>1</xdr:col>
      <xdr:colOff>298800</xdr:colOff>
      <xdr:row>41</xdr:row>
      <xdr:rowOff>32040</xdr:rowOff>
    </xdr:to>
    <xdr:sp>
      <xdr:nvSpPr>
        <xdr:cNvPr id="25" name="CustomShape 1">
          <a:hlinkClick r:id="rId1"/>
        </xdr:cNvPr>
        <xdr:cNvSpPr/>
      </xdr:nvSpPr>
      <xdr:spPr>
        <a:xfrm>
          <a:off x="1419120" y="7581600"/>
          <a:ext cx="298800" cy="298800"/>
        </a:xfrm>
        <a:prstGeom prst="rect">
          <a:avLst/>
        </a:prstGeom>
        <a:noFill/>
        <a:ln w="936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314280</xdr:colOff>
      <xdr:row>40</xdr:row>
      <xdr:rowOff>0</xdr:rowOff>
    </xdr:from>
    <xdr:to>
      <xdr:col>1</xdr:col>
      <xdr:colOff>622440</xdr:colOff>
      <xdr:row>41</xdr:row>
      <xdr:rowOff>32040</xdr:rowOff>
    </xdr:to>
    <xdr:sp>
      <xdr:nvSpPr>
        <xdr:cNvPr id="26" name="CustomShape 1">
          <a:hlinkClick r:id="rId2"/>
        </xdr:cNvPr>
        <xdr:cNvSpPr/>
      </xdr:nvSpPr>
      <xdr:spPr>
        <a:xfrm>
          <a:off x="1733400" y="7581600"/>
          <a:ext cx="308160" cy="298800"/>
        </a:xfrm>
        <a:prstGeom prst="rect">
          <a:avLst/>
        </a:prstGeom>
        <a:noFill/>
        <a:ln w="936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0</xdr:col>
      <xdr:colOff>0</xdr:colOff>
      <xdr:row>212</xdr:row>
      <xdr:rowOff>63000</xdr:rowOff>
    </xdr:from>
    <xdr:to>
      <xdr:col>0</xdr:col>
      <xdr:colOff>298800</xdr:colOff>
      <xdr:row>214</xdr:row>
      <xdr:rowOff>18360</xdr:rowOff>
    </xdr:to>
    <xdr:sp>
      <xdr:nvSpPr>
        <xdr:cNvPr id="27" name="CustomShape 1">
          <a:hlinkClick r:id="rId3"/>
        </xdr:cNvPr>
        <xdr:cNvSpPr/>
      </xdr:nvSpPr>
      <xdr:spPr>
        <a:xfrm>
          <a:off x="0" y="41443200"/>
          <a:ext cx="298800" cy="298440"/>
        </a:xfrm>
        <a:prstGeom prst="rect">
          <a:avLst/>
        </a:prstGeom>
        <a:noFill/>
        <a:ln w="936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0</xdr:col>
      <xdr:colOff>314280</xdr:colOff>
      <xdr:row>212</xdr:row>
      <xdr:rowOff>63000</xdr:rowOff>
    </xdr:from>
    <xdr:to>
      <xdr:col>0</xdr:col>
      <xdr:colOff>613080</xdr:colOff>
      <xdr:row>214</xdr:row>
      <xdr:rowOff>18360</xdr:rowOff>
    </xdr:to>
    <xdr:sp>
      <xdr:nvSpPr>
        <xdr:cNvPr id="28" name="CustomShape 1">
          <a:hlinkClick r:id="rId4"/>
        </xdr:cNvPr>
        <xdr:cNvSpPr/>
      </xdr:nvSpPr>
      <xdr:spPr>
        <a:xfrm>
          <a:off x="314280" y="41443200"/>
          <a:ext cx="298800" cy="298440"/>
        </a:xfrm>
        <a:prstGeom prst="rect">
          <a:avLst/>
        </a:prstGeom>
        <a:noFill/>
        <a:ln w="9360">
          <a:noFill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28440</xdr:colOff>
      <xdr:row>2</xdr:row>
      <xdr:rowOff>104760</xdr:rowOff>
    </xdr:from>
    <xdr:to>
      <xdr:col>12</xdr:col>
      <xdr:colOff>622440</xdr:colOff>
      <xdr:row>71</xdr:row>
      <xdr:rowOff>22320</xdr:rowOff>
    </xdr:to>
    <xdr:pic>
      <xdr:nvPicPr>
        <xdr:cNvPr id="29" name="Picture 2358" descr=""/>
        <xdr:cNvPicPr/>
      </xdr:nvPicPr>
      <xdr:blipFill>
        <a:blip r:embed="rId1"/>
        <a:stretch/>
      </xdr:blipFill>
      <xdr:spPr>
        <a:xfrm>
          <a:off x="648720" y="447480"/>
          <a:ext cx="7806240" cy="117475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8</xdr:col>
      <xdr:colOff>552600</xdr:colOff>
      <xdr:row>54</xdr:row>
      <xdr:rowOff>104760</xdr:rowOff>
    </xdr:from>
    <xdr:to>
      <xdr:col>11</xdr:col>
      <xdr:colOff>518040</xdr:colOff>
      <xdr:row>58</xdr:row>
      <xdr:rowOff>70200</xdr:rowOff>
    </xdr:to>
    <xdr:sp>
      <xdr:nvSpPr>
        <xdr:cNvPr id="30" name="CustomShape 1"/>
        <xdr:cNvSpPr/>
      </xdr:nvSpPr>
      <xdr:spPr>
        <a:xfrm>
          <a:off x="5761800" y="9362880"/>
          <a:ext cx="1826640" cy="65124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4</xdr:col>
      <xdr:colOff>361800</xdr:colOff>
      <xdr:row>10</xdr:row>
      <xdr:rowOff>152280</xdr:rowOff>
    </xdr:from>
    <xdr:to>
      <xdr:col>5</xdr:col>
      <xdr:colOff>612720</xdr:colOff>
      <xdr:row>11</xdr:row>
      <xdr:rowOff>165240</xdr:rowOff>
    </xdr:to>
    <xdr:sp>
      <xdr:nvSpPr>
        <xdr:cNvPr id="31" name="CustomShape 1"/>
        <xdr:cNvSpPr/>
      </xdr:nvSpPr>
      <xdr:spPr>
        <a:xfrm>
          <a:off x="3089520" y="1866600"/>
          <a:ext cx="871200" cy="18432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10</xdr:col>
      <xdr:colOff>190440</xdr:colOff>
      <xdr:row>36</xdr:row>
      <xdr:rowOff>66600</xdr:rowOff>
    </xdr:from>
    <xdr:to>
      <xdr:col>12</xdr:col>
      <xdr:colOff>289080</xdr:colOff>
      <xdr:row>40</xdr:row>
      <xdr:rowOff>60480</xdr:rowOff>
    </xdr:to>
    <xdr:sp>
      <xdr:nvSpPr>
        <xdr:cNvPr id="32" name="CustomShape 1"/>
        <xdr:cNvSpPr/>
      </xdr:nvSpPr>
      <xdr:spPr>
        <a:xfrm>
          <a:off x="6640560" y="6238800"/>
          <a:ext cx="1481040" cy="67968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2</xdr:col>
      <xdr:colOff>19080</xdr:colOff>
      <xdr:row>46</xdr:row>
      <xdr:rowOff>0</xdr:rowOff>
    </xdr:from>
    <xdr:to>
      <xdr:col>3</xdr:col>
      <xdr:colOff>441720</xdr:colOff>
      <xdr:row>54</xdr:row>
      <xdr:rowOff>32040</xdr:rowOff>
    </xdr:to>
    <xdr:sp>
      <xdr:nvSpPr>
        <xdr:cNvPr id="33" name="CustomShape 1"/>
        <xdr:cNvSpPr/>
      </xdr:nvSpPr>
      <xdr:spPr>
        <a:xfrm>
          <a:off x="1259640" y="7886520"/>
          <a:ext cx="1042920" cy="140364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11</xdr:col>
      <xdr:colOff>257040</xdr:colOff>
      <xdr:row>59</xdr:row>
      <xdr:rowOff>0</xdr:rowOff>
    </xdr:from>
    <xdr:to>
      <xdr:col>12</xdr:col>
      <xdr:colOff>460440</xdr:colOff>
      <xdr:row>60</xdr:row>
      <xdr:rowOff>127080</xdr:rowOff>
    </xdr:to>
    <xdr:sp>
      <xdr:nvSpPr>
        <xdr:cNvPr id="34" name="CustomShape 1"/>
        <xdr:cNvSpPr/>
      </xdr:nvSpPr>
      <xdr:spPr>
        <a:xfrm>
          <a:off x="7327440" y="10115280"/>
          <a:ext cx="965520" cy="2988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9</xdr:col>
      <xdr:colOff>514440</xdr:colOff>
      <xdr:row>11</xdr:row>
      <xdr:rowOff>133200</xdr:rowOff>
    </xdr:from>
    <xdr:to>
      <xdr:col>11</xdr:col>
      <xdr:colOff>70200</xdr:colOff>
      <xdr:row>13</xdr:row>
      <xdr:rowOff>127080</xdr:rowOff>
    </xdr:to>
    <xdr:sp>
      <xdr:nvSpPr>
        <xdr:cNvPr id="35" name="CustomShape 1"/>
        <xdr:cNvSpPr/>
      </xdr:nvSpPr>
      <xdr:spPr>
        <a:xfrm>
          <a:off x="6344280" y="2018880"/>
          <a:ext cx="796320" cy="33696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9</xdr:col>
      <xdr:colOff>514440</xdr:colOff>
      <xdr:row>19</xdr:row>
      <xdr:rowOff>28440</xdr:rowOff>
    </xdr:from>
    <xdr:to>
      <xdr:col>11</xdr:col>
      <xdr:colOff>70200</xdr:colOff>
      <xdr:row>21</xdr:row>
      <xdr:rowOff>12960</xdr:rowOff>
    </xdr:to>
    <xdr:sp>
      <xdr:nvSpPr>
        <xdr:cNvPr id="36" name="CustomShape 1"/>
        <xdr:cNvSpPr/>
      </xdr:nvSpPr>
      <xdr:spPr>
        <a:xfrm>
          <a:off x="6344280" y="3285720"/>
          <a:ext cx="796320" cy="3276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8</xdr:col>
      <xdr:colOff>495360</xdr:colOff>
      <xdr:row>20</xdr:row>
      <xdr:rowOff>142920</xdr:rowOff>
    </xdr:from>
    <xdr:to>
      <xdr:col>9</xdr:col>
      <xdr:colOff>613080</xdr:colOff>
      <xdr:row>22</xdr:row>
      <xdr:rowOff>79560</xdr:rowOff>
    </xdr:to>
    <xdr:sp>
      <xdr:nvSpPr>
        <xdr:cNvPr id="37" name="CustomShape 1"/>
        <xdr:cNvSpPr/>
      </xdr:nvSpPr>
      <xdr:spPr>
        <a:xfrm>
          <a:off x="5704560" y="3571920"/>
          <a:ext cx="738360" cy="27936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7</xdr:col>
      <xdr:colOff>571680</xdr:colOff>
      <xdr:row>10</xdr:row>
      <xdr:rowOff>95400</xdr:rowOff>
    </xdr:from>
    <xdr:to>
      <xdr:col>8</xdr:col>
      <xdr:colOff>460800</xdr:colOff>
      <xdr:row>11</xdr:row>
      <xdr:rowOff>98640</xdr:rowOff>
    </xdr:to>
    <xdr:sp>
      <xdr:nvSpPr>
        <xdr:cNvPr id="38" name="CustomShape 1"/>
        <xdr:cNvSpPr/>
      </xdr:nvSpPr>
      <xdr:spPr>
        <a:xfrm>
          <a:off x="5160600" y="1809720"/>
          <a:ext cx="509400" cy="1746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8</xdr:col>
      <xdr:colOff>171360</xdr:colOff>
      <xdr:row>9</xdr:row>
      <xdr:rowOff>95400</xdr:rowOff>
    </xdr:from>
    <xdr:to>
      <xdr:col>9</xdr:col>
      <xdr:colOff>231840</xdr:colOff>
      <xdr:row>10</xdr:row>
      <xdr:rowOff>108360</xdr:rowOff>
    </xdr:to>
    <xdr:sp>
      <xdr:nvSpPr>
        <xdr:cNvPr id="39" name="CustomShape 1"/>
        <xdr:cNvSpPr/>
      </xdr:nvSpPr>
      <xdr:spPr>
        <a:xfrm>
          <a:off x="5380560" y="1638360"/>
          <a:ext cx="681120" cy="18432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9</xdr:col>
      <xdr:colOff>114480</xdr:colOff>
      <xdr:row>6</xdr:row>
      <xdr:rowOff>66600</xdr:rowOff>
    </xdr:from>
    <xdr:to>
      <xdr:col>11</xdr:col>
      <xdr:colOff>32040</xdr:colOff>
      <xdr:row>7</xdr:row>
      <xdr:rowOff>136800</xdr:rowOff>
    </xdr:to>
    <xdr:sp>
      <xdr:nvSpPr>
        <xdr:cNvPr id="40" name="CustomShape 1"/>
        <xdr:cNvSpPr/>
      </xdr:nvSpPr>
      <xdr:spPr>
        <a:xfrm>
          <a:off x="5944320" y="1095120"/>
          <a:ext cx="1158120" cy="24156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11</xdr:col>
      <xdr:colOff>495360</xdr:colOff>
      <xdr:row>18</xdr:row>
      <xdr:rowOff>133200</xdr:rowOff>
    </xdr:from>
    <xdr:to>
      <xdr:col>12</xdr:col>
      <xdr:colOff>98640</xdr:colOff>
      <xdr:row>20</xdr:row>
      <xdr:rowOff>88920</xdr:rowOff>
    </xdr:to>
    <xdr:sp>
      <xdr:nvSpPr>
        <xdr:cNvPr id="41" name="CustomShape 1"/>
        <xdr:cNvSpPr/>
      </xdr:nvSpPr>
      <xdr:spPr>
        <a:xfrm>
          <a:off x="7565760" y="3219120"/>
          <a:ext cx="365400" cy="2988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11</xdr:col>
      <xdr:colOff>228600</xdr:colOff>
      <xdr:row>12</xdr:row>
      <xdr:rowOff>123840</xdr:rowOff>
    </xdr:from>
    <xdr:to>
      <xdr:col>11</xdr:col>
      <xdr:colOff>670320</xdr:colOff>
      <xdr:row>14</xdr:row>
      <xdr:rowOff>79560</xdr:rowOff>
    </xdr:to>
    <xdr:sp>
      <xdr:nvSpPr>
        <xdr:cNvPr id="42" name="CustomShape 1"/>
        <xdr:cNvSpPr/>
      </xdr:nvSpPr>
      <xdr:spPr>
        <a:xfrm>
          <a:off x="7299000" y="2181240"/>
          <a:ext cx="441720" cy="29844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11</xdr:col>
      <xdr:colOff>352440</xdr:colOff>
      <xdr:row>28</xdr:row>
      <xdr:rowOff>76320</xdr:rowOff>
    </xdr:from>
    <xdr:to>
      <xdr:col>12</xdr:col>
      <xdr:colOff>365400</xdr:colOff>
      <xdr:row>31</xdr:row>
      <xdr:rowOff>127440</xdr:rowOff>
    </xdr:to>
    <xdr:sp>
      <xdr:nvSpPr>
        <xdr:cNvPr id="43" name="CustomShape 1"/>
        <xdr:cNvSpPr/>
      </xdr:nvSpPr>
      <xdr:spPr>
        <a:xfrm>
          <a:off x="7422840" y="4876920"/>
          <a:ext cx="775080" cy="5652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10</xdr:col>
      <xdr:colOff>343080</xdr:colOff>
      <xdr:row>33</xdr:row>
      <xdr:rowOff>0</xdr:rowOff>
    </xdr:from>
    <xdr:to>
      <xdr:col>11</xdr:col>
      <xdr:colOff>527400</xdr:colOff>
      <xdr:row>34</xdr:row>
      <xdr:rowOff>79560</xdr:rowOff>
    </xdr:to>
    <xdr:sp>
      <xdr:nvSpPr>
        <xdr:cNvPr id="44" name="CustomShape 1"/>
        <xdr:cNvSpPr/>
      </xdr:nvSpPr>
      <xdr:spPr>
        <a:xfrm>
          <a:off x="6793200" y="5657760"/>
          <a:ext cx="804600" cy="25092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4</xdr:col>
      <xdr:colOff>228600</xdr:colOff>
      <xdr:row>16</xdr:row>
      <xdr:rowOff>104760</xdr:rowOff>
    </xdr:from>
    <xdr:to>
      <xdr:col>8</xdr:col>
      <xdr:colOff>22320</xdr:colOff>
      <xdr:row>27</xdr:row>
      <xdr:rowOff>32040</xdr:rowOff>
    </xdr:to>
    <xdr:sp>
      <xdr:nvSpPr>
        <xdr:cNvPr id="45" name="CustomShape 1"/>
        <xdr:cNvSpPr/>
      </xdr:nvSpPr>
      <xdr:spPr>
        <a:xfrm>
          <a:off x="2956320" y="2847960"/>
          <a:ext cx="2275200" cy="181296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3</xdr:col>
      <xdr:colOff>200160</xdr:colOff>
      <xdr:row>37</xdr:row>
      <xdr:rowOff>76320</xdr:rowOff>
    </xdr:from>
    <xdr:to>
      <xdr:col>4</xdr:col>
      <xdr:colOff>527400</xdr:colOff>
      <xdr:row>41</xdr:row>
      <xdr:rowOff>146520</xdr:rowOff>
    </xdr:to>
    <xdr:sp>
      <xdr:nvSpPr>
        <xdr:cNvPr id="46" name="CustomShape 1"/>
        <xdr:cNvSpPr/>
      </xdr:nvSpPr>
      <xdr:spPr>
        <a:xfrm>
          <a:off x="2061000" y="6419880"/>
          <a:ext cx="1194120" cy="756000"/>
        </a:xfrm>
        <a:prstGeom prst="ellipse">
          <a:avLst/>
        </a:prstGeom>
        <a:noFill/>
        <a:ln w="936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0</xdr:col>
      <xdr:colOff>183960</xdr:colOff>
      <xdr:row>51</xdr:row>
      <xdr:rowOff>66600</xdr:rowOff>
    </xdr:from>
    <xdr:to>
      <xdr:col>1</xdr:col>
      <xdr:colOff>453960</xdr:colOff>
      <xdr:row>54</xdr:row>
      <xdr:rowOff>88920</xdr:rowOff>
    </xdr:to>
    <xdr:sp>
      <xdr:nvSpPr>
        <xdr:cNvPr id="47" name="CustomShape 1"/>
        <xdr:cNvSpPr/>
      </xdr:nvSpPr>
      <xdr:spPr>
        <a:xfrm flipH="1">
          <a:off x="183960" y="8810280"/>
          <a:ext cx="890280" cy="536760"/>
        </a:xfrm>
        <a:prstGeom prst="borderCallout1">
          <a:avLst>
            <a:gd name="adj1" fmla="val 18519"/>
            <a:gd name="adj2" fmla="val -8333"/>
            <a:gd name="adj3" fmla="val -47917"/>
            <a:gd name="adj4" fmla="val -45310"/>
          </a:avLst>
        </a:prstGeom>
        <a:solidFill>
          <a:srgbClr val="ffffff"/>
        </a:solidFill>
        <a:ln w="936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18000" rIns="0" tIns="0" bIns="0" anchor="ctr"/>
        <a:p>
          <a:pPr algn="ctr"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32.768Khz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 algn="ctr"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with 33pF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1</xdr:col>
      <xdr:colOff>285840</xdr:colOff>
      <xdr:row>78</xdr:row>
      <xdr:rowOff>142920</xdr:rowOff>
    </xdr:from>
    <xdr:to>
      <xdr:col>9</xdr:col>
      <xdr:colOff>574920</xdr:colOff>
      <xdr:row>94</xdr:row>
      <xdr:rowOff>146160</xdr:rowOff>
    </xdr:to>
    <xdr:pic>
      <xdr:nvPicPr>
        <xdr:cNvPr id="48" name="Picture 5414" descr=""/>
        <xdr:cNvPicPr/>
      </xdr:nvPicPr>
      <xdr:blipFill>
        <a:blip r:embed="rId2"/>
        <a:stretch/>
      </xdr:blipFill>
      <xdr:spPr>
        <a:xfrm>
          <a:off x="906120" y="13515840"/>
          <a:ext cx="5498640" cy="27464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343080</xdr:colOff>
      <xdr:row>95</xdr:row>
      <xdr:rowOff>95400</xdr:rowOff>
    </xdr:from>
    <xdr:to>
      <xdr:col>11</xdr:col>
      <xdr:colOff>537120</xdr:colOff>
      <xdr:row>129</xdr:row>
      <xdr:rowOff>22680</xdr:rowOff>
    </xdr:to>
    <xdr:pic>
      <xdr:nvPicPr>
        <xdr:cNvPr id="49" name="Picture 5415" descr=""/>
        <xdr:cNvPicPr/>
      </xdr:nvPicPr>
      <xdr:blipFill>
        <a:blip r:embed="rId3"/>
        <a:stretch/>
      </xdr:blipFill>
      <xdr:spPr>
        <a:xfrm>
          <a:off x="963360" y="16382880"/>
          <a:ext cx="6644160" cy="60235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3</xdr:col>
      <xdr:colOff>552600</xdr:colOff>
      <xdr:row>4</xdr:row>
      <xdr:rowOff>152280</xdr:rowOff>
    </xdr:from>
    <xdr:to>
      <xdr:col>11</xdr:col>
      <xdr:colOff>584640</xdr:colOff>
      <xdr:row>11</xdr:row>
      <xdr:rowOff>98640</xdr:rowOff>
    </xdr:to>
    <xdr:sp>
      <xdr:nvSpPr>
        <xdr:cNvPr id="50" name="CustomShape 1"/>
        <xdr:cNvSpPr/>
      </xdr:nvSpPr>
      <xdr:spPr>
        <a:xfrm>
          <a:off x="2413440" y="838080"/>
          <a:ext cx="5241600" cy="1146240"/>
        </a:xfrm>
        <a:prstGeom prst="rect">
          <a:avLst/>
        </a:prstGeom>
        <a:solidFill>
          <a:srgbClr val="a6a6a6">
            <a:alpha val="50000"/>
          </a:srgbClr>
        </a:solidFill>
        <a:ln w="936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10</xdr:col>
      <xdr:colOff>133200</xdr:colOff>
      <xdr:row>17</xdr:row>
      <xdr:rowOff>95400</xdr:rowOff>
    </xdr:from>
    <xdr:to>
      <xdr:col>25</xdr:col>
      <xdr:colOff>336600</xdr:colOff>
      <xdr:row>30</xdr:row>
      <xdr:rowOff>146520</xdr:rowOff>
    </xdr:to>
    <xdr:sp>
      <xdr:nvSpPr>
        <xdr:cNvPr id="51" name="CustomShape 1"/>
        <xdr:cNvSpPr/>
      </xdr:nvSpPr>
      <xdr:spPr>
        <a:xfrm>
          <a:off x="11993400" y="3190680"/>
          <a:ext cx="5956560" cy="228024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/>
        <a:fillRef idx="0"/>
        <a:effectRef idx="0"/>
        <a:fontRef idx="minor"/>
      </xdr:style>
      <xdr:txBody>
        <a:bodyPr lIns="20160" rIns="20160" tIns="20160" bIns="20160"/>
        <a:p>
          <a:pPr>
            <a:lnSpc>
              <a:spcPct val="100000"/>
            </a:lnSpc>
          </a:pPr>
          <a:r>
            <a:rPr b="1" lang="en-US" sz="1100" spc="-1" strike="noStrike">
              <a:solidFill>
                <a:srgbClr val="993300"/>
              </a:solidFill>
              <a:uFill>
                <a:solidFill>
                  <a:srgbClr val="ffffff"/>
                </a:solidFill>
              </a:uFill>
              <a:latin typeface="Calibri"/>
            </a:rPr>
            <a:t>※</a:t>
          </a:r>
          <a:r>
            <a:rPr b="1" lang="en-US" sz="1100" spc="-1" strike="noStrike">
              <a:solidFill>
                <a:srgbClr val="993300"/>
              </a:solidFill>
              <a:uFill>
                <a:solidFill>
                  <a:srgbClr val="ffffff"/>
                </a:solidFill>
              </a:uFill>
              <a:latin typeface="Calibri"/>
            </a:rPr>
            <a:t>PIC</a:t>
          </a:r>
          <a:r>
            <a:rPr b="1" lang="en-US" sz="1100" spc="-1" strike="noStrike">
              <a:solidFill>
                <a:srgbClr val="9933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は</a:t>
          </a:r>
          <a:r>
            <a:rPr b="1" lang="en-US" sz="1100" spc="-1" strike="noStrike">
              <a:solidFill>
                <a:srgbClr val="9933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Little Endian 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x86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系の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CPU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では， 最下位バイトが最初のアドレスに，最上位バイトが最後のアドレスに記憶されます。「逆順」，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LSB First (Least Significant Byte First)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，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Little Endian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などと言われています。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逆に多くの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RISC CPU (SPARC, ,PPC, 68k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など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)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では， 最上位バイトが最初のアドレスに，最下位バイトが最後のアド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レスに記憶されます。「正順」，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MSB First (Most Significant Byte First)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，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Big Endian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などと言われています。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数値             　正順           逆順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char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　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12          12             12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int 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　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1234        12 34          34 12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long 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　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ゴシック"/>
              <a:ea typeface="ＭＳ ゴシック"/>
            </a:rPr>
            <a:t>12345678    12 34 56 78    78 56 34 12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2</xdr:col>
      <xdr:colOff>56880</xdr:colOff>
      <xdr:row>27</xdr:row>
      <xdr:rowOff>104760</xdr:rowOff>
    </xdr:from>
    <xdr:to>
      <xdr:col>3</xdr:col>
      <xdr:colOff>1365480</xdr:colOff>
      <xdr:row>33</xdr:row>
      <xdr:rowOff>136800</xdr:rowOff>
    </xdr:to>
    <xdr:sp>
      <xdr:nvSpPr>
        <xdr:cNvPr id="52" name="CustomShape 1"/>
        <xdr:cNvSpPr/>
      </xdr:nvSpPr>
      <xdr:spPr>
        <a:xfrm>
          <a:off x="1418760" y="4914720"/>
          <a:ext cx="2251440" cy="106056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/>
        <a:fillRef idx="0"/>
        <a:effectRef idx="0"/>
        <a:fontRef idx="minor"/>
      </xdr:style>
      <xdr:txBody>
        <a:bodyPr lIns="20160" rIns="20160" tIns="20160" bIns="20160"/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TIMER3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の使用用途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WAVE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出力のタイミング用。　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44.1KHz, 22,05KHz,,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2</xdr:col>
      <xdr:colOff>66600</xdr:colOff>
      <xdr:row>34</xdr:row>
      <xdr:rowOff>133200</xdr:rowOff>
    </xdr:from>
    <xdr:to>
      <xdr:col>3</xdr:col>
      <xdr:colOff>1375200</xdr:colOff>
      <xdr:row>40</xdr:row>
      <xdr:rowOff>165240</xdr:rowOff>
    </xdr:to>
    <xdr:sp>
      <xdr:nvSpPr>
        <xdr:cNvPr id="53" name="CustomShape 1"/>
        <xdr:cNvSpPr/>
      </xdr:nvSpPr>
      <xdr:spPr>
        <a:xfrm>
          <a:off x="1428480" y="6143400"/>
          <a:ext cx="2251440" cy="106056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/>
        <a:fillRef idx="0"/>
        <a:effectRef idx="0"/>
        <a:fontRef idx="minor"/>
      </xdr:style>
      <xdr:txBody>
        <a:bodyPr lIns="20160" rIns="20160" tIns="20160" bIns="20160"/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TIMER2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の使用用途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  <a:ea typeface="ＭＳ Ｐゴシック"/>
            </a:rPr>
            <a:t>CCP/PWM</a:t>
          </a: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モジュ－ルのベースタイマー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8</xdr:col>
      <xdr:colOff>85680</xdr:colOff>
      <xdr:row>10</xdr:row>
      <xdr:rowOff>47520</xdr:rowOff>
    </xdr:from>
    <xdr:to>
      <xdr:col>8</xdr:col>
      <xdr:colOff>289080</xdr:colOff>
      <xdr:row>20</xdr:row>
      <xdr:rowOff>88920</xdr:rowOff>
    </xdr:to>
    <xdr:sp>
      <xdr:nvSpPr>
        <xdr:cNvPr id="54" name="CustomShape 1"/>
        <xdr:cNvSpPr/>
      </xdr:nvSpPr>
      <xdr:spPr>
        <a:xfrm>
          <a:off x="9069480" y="1933200"/>
          <a:ext cx="203400" cy="1765440"/>
        </a:xfrm>
        <a:prstGeom prst="rightBrace">
          <a:avLst>
            <a:gd name="adj1" fmla="val 22933"/>
            <a:gd name="adj2" fmla="val 48454"/>
          </a:avLst>
        </a:prstGeom>
        <a:noFill/>
        <a:ln w="19080">
          <a:solidFill>
            <a:srgbClr val="000000"/>
          </a:solidFill>
          <a:miter/>
        </a:ln>
      </xdr:spPr>
      <xdr:style>
        <a:lnRef idx="0"/>
        <a:fillRef idx="0"/>
        <a:effectRef idx="0"/>
        <a:fontRef idx="minor"/>
      </xdr:style>
      <xdr:txBody>
        <a:bodyPr lIns="18000" rIns="0" tIns="0" bIns="0" anchor="ctr"/>
        <a:p>
          <a:pPr algn="ctr"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ＭＳ Ｐゴシック"/>
              <a:ea typeface="ＭＳ Ｐゴシック"/>
            </a:rPr>
            <a:t>        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8</xdr:col>
      <xdr:colOff>304920</xdr:colOff>
      <xdr:row>14</xdr:row>
      <xdr:rowOff>0</xdr:rowOff>
    </xdr:from>
    <xdr:to>
      <xdr:col>8</xdr:col>
      <xdr:colOff>898920</xdr:colOff>
      <xdr:row>15</xdr:row>
      <xdr:rowOff>79560</xdr:rowOff>
    </xdr:to>
    <xdr:sp>
      <xdr:nvSpPr>
        <xdr:cNvPr id="55" name="CustomShape 1"/>
        <xdr:cNvSpPr/>
      </xdr:nvSpPr>
      <xdr:spPr>
        <a:xfrm>
          <a:off x="9288720" y="2581200"/>
          <a:ext cx="594000" cy="25092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miter/>
        </a:ln>
      </xdr:spPr>
      <xdr:style>
        <a:lnRef idx="0"/>
        <a:fillRef idx="0"/>
        <a:effectRef idx="0"/>
        <a:fontRef idx="minor"/>
      </xdr:style>
      <xdr:txBody>
        <a:bodyPr lIns="20160" rIns="20160" tIns="20160" bIns="20160" anchor="ctr"/>
        <a:p>
          <a:pPr>
            <a:lnSpc>
              <a:spcPct val="100000"/>
            </a:lnSpc>
          </a:pPr>
          <a:r>
            <a:rPr b="0" lang="en-US" sz="11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Calibri"/>
            </a:rPr>
            <a:t>16byte</a:t>
          </a:r>
          <a:endParaRPr b="0" lang="en-US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</xdr:row>
      <xdr:rowOff>114480</xdr:rowOff>
    </xdr:from>
    <xdr:to>
      <xdr:col>12</xdr:col>
      <xdr:colOff>51120</xdr:colOff>
      <xdr:row>35</xdr:row>
      <xdr:rowOff>41760</xdr:rowOff>
    </xdr:to>
    <xdr:pic>
      <xdr:nvPicPr>
        <xdr:cNvPr id="56" name="Picture 1" descr=""/>
        <xdr:cNvPicPr/>
      </xdr:nvPicPr>
      <xdr:blipFill>
        <a:blip r:embed="rId1"/>
        <a:stretch/>
      </xdr:blipFill>
      <xdr:spPr>
        <a:xfrm>
          <a:off x="0" y="285840"/>
          <a:ext cx="7251840" cy="57564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85680</xdr:colOff>
      <xdr:row>37</xdr:row>
      <xdr:rowOff>0</xdr:rowOff>
    </xdr:from>
    <xdr:to>
      <xdr:col>10</xdr:col>
      <xdr:colOff>136800</xdr:colOff>
      <xdr:row>63</xdr:row>
      <xdr:rowOff>117720</xdr:rowOff>
    </xdr:to>
    <xdr:pic>
      <xdr:nvPicPr>
        <xdr:cNvPr id="57" name="Picture 9" descr=""/>
        <xdr:cNvPicPr/>
      </xdr:nvPicPr>
      <xdr:blipFill>
        <a:blip r:embed="rId2"/>
        <a:stretch/>
      </xdr:blipFill>
      <xdr:spPr>
        <a:xfrm>
          <a:off x="85680" y="6343560"/>
          <a:ext cx="6051600" cy="45752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162000</xdr:colOff>
      <xdr:row>64</xdr:row>
      <xdr:rowOff>152280</xdr:rowOff>
    </xdr:from>
    <xdr:to>
      <xdr:col>9</xdr:col>
      <xdr:colOff>184320</xdr:colOff>
      <xdr:row>110</xdr:row>
      <xdr:rowOff>98640</xdr:rowOff>
    </xdr:to>
    <xdr:pic>
      <xdr:nvPicPr>
        <xdr:cNvPr id="58" name="Picture 140" descr=""/>
        <xdr:cNvPicPr/>
      </xdr:nvPicPr>
      <xdr:blipFill>
        <a:blip r:embed="rId3"/>
        <a:stretch/>
      </xdr:blipFill>
      <xdr:spPr>
        <a:xfrm>
          <a:off x="162000" y="11125080"/>
          <a:ext cx="5422680" cy="78328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219240</xdr:colOff>
      <xdr:row>73</xdr:row>
      <xdr:rowOff>19080</xdr:rowOff>
    </xdr:from>
    <xdr:to>
      <xdr:col>5</xdr:col>
      <xdr:colOff>584640</xdr:colOff>
      <xdr:row>74</xdr:row>
      <xdr:rowOff>70200</xdr:rowOff>
    </xdr:to>
    <xdr:sp>
      <xdr:nvSpPr>
        <xdr:cNvPr id="59" name="CustomShape 1"/>
        <xdr:cNvSpPr/>
      </xdr:nvSpPr>
      <xdr:spPr>
        <a:xfrm>
          <a:off x="219240" y="12534840"/>
          <a:ext cx="3365640" cy="2224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6</xdr:col>
      <xdr:colOff>133200</xdr:colOff>
      <xdr:row>72</xdr:row>
      <xdr:rowOff>57240</xdr:rowOff>
    </xdr:from>
    <xdr:to>
      <xdr:col>7</xdr:col>
      <xdr:colOff>355680</xdr:colOff>
      <xdr:row>73</xdr:row>
      <xdr:rowOff>41760</xdr:rowOff>
    </xdr:to>
    <xdr:sp>
      <xdr:nvSpPr>
        <xdr:cNvPr id="60" name="CustomShape 1"/>
        <xdr:cNvSpPr/>
      </xdr:nvSpPr>
      <xdr:spPr>
        <a:xfrm>
          <a:off x="3733560" y="12401640"/>
          <a:ext cx="822600" cy="155880"/>
        </a:xfrm>
        <a:prstGeom prst="roundRect">
          <a:avLst>
            <a:gd name="adj" fmla="val 16667"/>
          </a:avLst>
        </a:prstGeom>
        <a:noFill/>
        <a:ln w="19080">
          <a:solidFill>
            <a:srgbClr val="ff0000"/>
          </a:solidFill>
          <a:miter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3</xdr:row>
      <xdr:rowOff>0</xdr:rowOff>
    </xdr:from>
    <xdr:to>
      <xdr:col>12</xdr:col>
      <xdr:colOff>70200</xdr:colOff>
      <xdr:row>35</xdr:row>
      <xdr:rowOff>146160</xdr:rowOff>
    </xdr:to>
    <xdr:pic>
      <xdr:nvPicPr>
        <xdr:cNvPr id="61" name="Picture 1" descr=""/>
        <xdr:cNvPicPr/>
      </xdr:nvPicPr>
      <xdr:blipFill>
        <a:blip r:embed="rId1"/>
        <a:stretch/>
      </xdr:blipFill>
      <xdr:spPr>
        <a:xfrm>
          <a:off x="0" y="514080"/>
          <a:ext cx="7270920" cy="5632560"/>
        </a:xfrm>
        <a:prstGeom prst="rect">
          <a:avLst/>
        </a:prstGeom>
        <a:ln w="9360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</xdr:row>
      <xdr:rowOff>133200</xdr:rowOff>
    </xdr:from>
    <xdr:to>
      <xdr:col>12</xdr:col>
      <xdr:colOff>70200</xdr:colOff>
      <xdr:row>35</xdr:row>
      <xdr:rowOff>79560</xdr:rowOff>
    </xdr:to>
    <xdr:pic>
      <xdr:nvPicPr>
        <xdr:cNvPr id="62" name="Picture 1" descr=""/>
        <xdr:cNvPicPr/>
      </xdr:nvPicPr>
      <xdr:blipFill>
        <a:blip r:embed="rId1"/>
        <a:stretch/>
      </xdr:blipFill>
      <xdr:spPr>
        <a:xfrm>
          <a:off x="0" y="304560"/>
          <a:ext cx="7270920" cy="5775480"/>
        </a:xfrm>
        <a:prstGeom prst="rect">
          <a:avLst/>
        </a:prstGeom>
        <a:ln w="936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10.xml"/>
</Relationships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drawing" Target="../drawings/drawing11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12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comments" Target="../comments13.xml"/><Relationship Id="rId2" Type="http://schemas.openxmlformats.org/officeDocument/2006/relationships/drawing" Target="../drawings/drawing13.xml"/><Relationship Id="rId3" Type="http://schemas.openxmlformats.org/officeDocument/2006/relationships/vmlDrawing" Target="../drawings/vmlDrawing3.v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drawing" Target="../drawings/drawing14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drawing" Target="../drawings/drawing15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6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drawing" Target="../drawings/drawing17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1.v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2.v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W54"/>
  <sheetViews>
    <sheetView showFormulas="false" showGridLines="true" showRowColHeaders="true" showZeros="true" rightToLeft="false" tabSelected="false" showOutlineSymbols="true" defaultGridColor="true" view="normal" topLeftCell="A8" colorId="64" zoomScale="85" zoomScaleNormal="85" zoomScalePageLayoutView="100" workbookViewId="0">
      <pane xSplit="1263" ySplit="3525" topLeftCell="L32" activePane="bottomRight" state="split"/>
      <selection pane="topLeft" activeCell="A8" activeCellId="0" sqref="A8"/>
      <selection pane="topRight" activeCell="L8" activeCellId="0" sqref="L8"/>
      <selection pane="bottomLeft" activeCell="A32" activeCellId="0" sqref="A32"/>
      <selection pane="bottomRight" activeCell="W36" activeCellId="0" sqref="W36"/>
    </sheetView>
  </sheetViews>
  <sheetFormatPr defaultRowHeight="13.5" outlineLevelRow="0" outlineLevelCol="0"/>
  <cols>
    <col collapsed="false" customWidth="true" hidden="false" outlineLevel="0" max="1" min="1" style="1" width="5.59"/>
    <col collapsed="false" customWidth="true" hidden="false" outlineLevel="0" max="2" min="2" style="1" width="7.91"/>
    <col collapsed="false" customWidth="true" hidden="false" outlineLevel="0" max="11" min="3" style="1" width="9.14"/>
    <col collapsed="false" customWidth="true" hidden="false" outlineLevel="0" max="12" min="12" style="1" width="3.41"/>
    <col collapsed="false" customWidth="true" hidden="false" outlineLevel="0" max="13" min="13" style="1" width="8.88"/>
    <col collapsed="false" customWidth="true" hidden="false" outlineLevel="0" max="14" min="14" style="1" width="3.41"/>
    <col collapsed="false" customWidth="true" hidden="false" outlineLevel="0" max="22" min="15" style="1" width="7.91"/>
    <col collapsed="false" customWidth="true" hidden="false" outlineLevel="0" max="1025" min="23" style="1" width="8.88"/>
  </cols>
  <sheetData>
    <row r="1" customFormat="false" ht="13.5" hidden="false" customHeight="false" outlineLevel="0" collapsed="false">
      <c r="A1" s="2"/>
      <c r="B1" s="3"/>
      <c r="C1" s="4" t="s">
        <v>0</v>
      </c>
      <c r="D1" s="5" t="s">
        <v>1</v>
      </c>
      <c r="E1" s="5"/>
      <c r="F1" s="5"/>
      <c r="G1" s="5"/>
      <c r="H1" s="5"/>
      <c r="I1" s="0"/>
      <c r="J1" s="0"/>
      <c r="K1" s="0"/>
      <c r="L1" s="6" t="s">
        <v>2</v>
      </c>
      <c r="M1" s="6"/>
      <c r="N1" s="0"/>
      <c r="O1" s="0"/>
      <c r="P1" s="0"/>
      <c r="Q1" s="0"/>
      <c r="R1" s="0"/>
      <c r="S1" s="0"/>
      <c r="T1" s="0"/>
      <c r="U1" s="0"/>
      <c r="V1" s="0"/>
      <c r="W1" s="0"/>
    </row>
    <row r="2" customFormat="false" ht="13.5" hidden="false" customHeight="false" outlineLevel="0" collapsed="false">
      <c r="A2" s="2"/>
      <c r="B2" s="3"/>
      <c r="C2" s="4" t="s">
        <v>3</v>
      </c>
      <c r="D2" s="7" t="n">
        <v>28</v>
      </c>
      <c r="E2" s="7"/>
      <c r="F2" s="8"/>
      <c r="G2" s="9"/>
      <c r="H2" s="9"/>
      <c r="I2" s="0"/>
      <c r="J2" s="0"/>
      <c r="K2" s="0"/>
      <c r="L2" s="10" t="n">
        <v>1</v>
      </c>
      <c r="M2" s="8" t="s">
        <v>4</v>
      </c>
      <c r="N2" s="0"/>
      <c r="O2" s="0"/>
      <c r="P2" s="0"/>
      <c r="Q2" s="0"/>
      <c r="R2" s="0"/>
      <c r="S2" s="0"/>
      <c r="T2" s="0"/>
      <c r="U2" s="0"/>
      <c r="V2" s="0"/>
      <c r="W2" s="0"/>
    </row>
    <row r="3" customFormat="false" ht="13.5" hidden="false" customHeight="false" outlineLevel="0" collapsed="false">
      <c r="A3" s="2"/>
      <c r="B3" s="3"/>
      <c r="C3" s="4" t="s">
        <v>5</v>
      </c>
      <c r="D3" s="7" t="n">
        <v>50</v>
      </c>
      <c r="E3" s="7" t="n">
        <v>48</v>
      </c>
      <c r="F3" s="8" t="s">
        <v>6</v>
      </c>
      <c r="G3" s="9"/>
      <c r="H3" s="9"/>
      <c r="I3" s="0"/>
      <c r="J3" s="0"/>
      <c r="K3" s="0"/>
      <c r="L3" s="11" t="n">
        <v>2</v>
      </c>
      <c r="M3" s="8" t="s">
        <v>7</v>
      </c>
      <c r="N3" s="0"/>
      <c r="O3" s="0"/>
      <c r="P3" s="0"/>
      <c r="Q3" s="0"/>
      <c r="R3" s="0"/>
      <c r="S3" s="0"/>
      <c r="T3" s="0"/>
      <c r="U3" s="0"/>
      <c r="V3" s="0"/>
      <c r="W3" s="0"/>
    </row>
    <row r="4" customFormat="false" ht="13.5" hidden="false" customHeight="false" outlineLevel="0" collapsed="false">
      <c r="A4" s="2"/>
      <c r="B4" s="3"/>
      <c r="C4" s="4" t="s">
        <v>8</v>
      </c>
      <c r="D4" s="7" t="n">
        <v>50</v>
      </c>
      <c r="E4" s="7" t="n">
        <v>48</v>
      </c>
      <c r="F4" s="8" t="s">
        <v>9</v>
      </c>
      <c r="G4" s="9"/>
      <c r="H4" s="9"/>
      <c r="I4" s="0"/>
      <c r="J4" s="0"/>
      <c r="K4" s="0"/>
      <c r="L4" s="11" t="n">
        <v>3</v>
      </c>
      <c r="M4" s="8" t="s">
        <v>10</v>
      </c>
      <c r="N4" s="0"/>
      <c r="O4" s="0"/>
      <c r="P4" s="0"/>
      <c r="Q4" s="0"/>
      <c r="R4" s="0"/>
      <c r="S4" s="0"/>
      <c r="T4" s="0"/>
      <c r="U4" s="0"/>
      <c r="V4" s="0"/>
      <c r="W4" s="0"/>
    </row>
    <row r="5" customFormat="false" ht="13.5" hidden="false" customHeight="false" outlineLevel="0" collapsed="false">
      <c r="A5" s="2"/>
      <c r="B5" s="3"/>
      <c r="C5" s="4" t="s">
        <v>11</v>
      </c>
      <c r="D5" s="7" t="s">
        <v>12</v>
      </c>
      <c r="E5" s="7"/>
      <c r="F5" s="8"/>
      <c r="G5" s="9"/>
      <c r="H5" s="9"/>
      <c r="I5" s="0"/>
      <c r="J5" s="0"/>
      <c r="K5" s="0"/>
      <c r="L5" s="11" t="n">
        <v>4</v>
      </c>
      <c r="M5" s="8" t="s">
        <v>13</v>
      </c>
      <c r="N5" s="0"/>
      <c r="O5" s="0"/>
      <c r="P5" s="0"/>
      <c r="Q5" s="0"/>
      <c r="R5" s="0"/>
      <c r="S5" s="0"/>
      <c r="T5" s="0"/>
      <c r="U5" s="0"/>
      <c r="V5" s="0"/>
      <c r="W5" s="0"/>
    </row>
    <row r="6" customFormat="false" ht="13.5" hidden="false" customHeight="false" outlineLevel="0" collapsed="false">
      <c r="A6" s="2"/>
      <c r="B6" s="3"/>
      <c r="C6" s="4" t="s">
        <v>14</v>
      </c>
      <c r="D6" s="7" t="s">
        <v>15</v>
      </c>
      <c r="E6" s="7"/>
      <c r="F6" s="8"/>
      <c r="G6" s="9"/>
      <c r="H6" s="9"/>
      <c r="I6" s="0"/>
      <c r="J6" s="0"/>
      <c r="K6" s="0"/>
      <c r="L6" s="11" t="n">
        <v>5</v>
      </c>
      <c r="M6" s="8" t="s">
        <v>16</v>
      </c>
      <c r="N6" s="0"/>
      <c r="O6" s="0"/>
      <c r="P6" s="0"/>
      <c r="Q6" s="0"/>
      <c r="R6" s="0"/>
      <c r="S6" s="0"/>
      <c r="T6" s="0"/>
      <c r="U6" s="0"/>
      <c r="V6" s="0"/>
      <c r="W6" s="0"/>
    </row>
    <row r="7" customFormat="false" ht="13.5" hidden="false" customHeight="false" outlineLevel="0" collapsed="false">
      <c r="A7" s="2"/>
      <c r="B7" s="3"/>
      <c r="C7" s="4" t="s">
        <v>17</v>
      </c>
      <c r="D7" s="7" t="s">
        <v>18</v>
      </c>
      <c r="E7" s="7"/>
      <c r="F7" s="8"/>
      <c r="G7" s="0"/>
      <c r="H7" s="0"/>
      <c r="I7" s="0"/>
      <c r="J7" s="0"/>
      <c r="K7" s="0"/>
      <c r="L7" s="12" t="n">
        <v>6</v>
      </c>
      <c r="M7" s="8" t="s">
        <v>19</v>
      </c>
      <c r="N7" s="0"/>
      <c r="O7" s="0"/>
      <c r="P7" s="0"/>
      <c r="Q7" s="0"/>
      <c r="R7" s="0"/>
      <c r="S7" s="0"/>
      <c r="T7" s="0"/>
      <c r="U7" s="0"/>
      <c r="V7" s="0"/>
      <c r="W7" s="0"/>
    </row>
    <row r="8" customFormat="false" ht="13.5" hidden="false" customHeight="false" outlineLevel="0" collapsed="false">
      <c r="A8" s="0"/>
      <c r="B8" s="0"/>
      <c r="C8" s="0"/>
      <c r="D8" s="0"/>
      <c r="E8" s="0"/>
      <c r="F8" s="0"/>
      <c r="G8" s="0"/>
      <c r="H8" s="0"/>
      <c r="I8" s="0"/>
      <c r="J8" s="0"/>
      <c r="K8" s="0"/>
      <c r="L8" s="0"/>
      <c r="M8" s="0"/>
      <c r="N8" s="0"/>
      <c r="O8" s="0"/>
      <c r="P8" s="0"/>
      <c r="Q8" s="0"/>
      <c r="R8" s="0"/>
      <c r="S8" s="0"/>
      <c r="T8" s="0"/>
      <c r="U8" s="0"/>
      <c r="V8" s="0"/>
      <c r="W8" s="0"/>
    </row>
    <row r="9" customFormat="false" ht="13.5" hidden="false" customHeight="false" outlineLevel="0" collapsed="false">
      <c r="A9" s="0"/>
      <c r="B9" s="0"/>
      <c r="C9" s="0"/>
      <c r="D9" s="0"/>
      <c r="E9" s="0"/>
      <c r="F9" s="0"/>
      <c r="G9" s="0"/>
      <c r="H9" s="0"/>
      <c r="I9" s="0"/>
      <c r="J9" s="0"/>
      <c r="K9" s="0"/>
      <c r="L9" s="0"/>
      <c r="M9" s="0"/>
      <c r="N9" s="0"/>
      <c r="O9" s="0"/>
      <c r="P9" s="0"/>
      <c r="Q9" s="0"/>
      <c r="R9" s="0"/>
      <c r="S9" s="0"/>
      <c r="T9" s="0"/>
      <c r="U9" s="0"/>
      <c r="V9" s="0"/>
      <c r="W9" s="0"/>
    </row>
    <row r="10" customFormat="false" ht="13.5" hidden="false" customHeight="false" outlineLevel="0" collapsed="false">
      <c r="A10" s="0"/>
      <c r="B10" s="13" t="s">
        <v>20</v>
      </c>
      <c r="C10" s="14" t="s">
        <v>21</v>
      </c>
      <c r="L10" s="15" t="n">
        <v>1</v>
      </c>
      <c r="M10" s="16"/>
      <c r="N10" s="17" t="n">
        <v>28</v>
      </c>
      <c r="O10" s="14" t="s">
        <v>22</v>
      </c>
      <c r="W10" s="13" t="s">
        <v>23</v>
      </c>
    </row>
    <row r="11" customFormat="false" ht="13.5" hidden="false" customHeight="false" outlineLevel="0" collapsed="false">
      <c r="A11" s="0"/>
      <c r="B11" s="18" t="s">
        <v>24</v>
      </c>
      <c r="D11" s="1" t="s">
        <v>25</v>
      </c>
      <c r="E11" s="1" t="s">
        <v>26</v>
      </c>
      <c r="F11" s="19" t="s">
        <v>24</v>
      </c>
      <c r="G11" s="1" t="s">
        <v>27</v>
      </c>
      <c r="H11" s="1" t="s">
        <v>28</v>
      </c>
      <c r="I11" s="1" t="s">
        <v>29</v>
      </c>
      <c r="J11" s="1" t="s">
        <v>30</v>
      </c>
      <c r="L11" s="20" t="n">
        <v>2</v>
      </c>
      <c r="M11" s="9"/>
      <c r="N11" s="21" t="n">
        <v>27</v>
      </c>
      <c r="O11" s="14" t="s">
        <v>31</v>
      </c>
      <c r="W11" s="22" t="s">
        <v>10</v>
      </c>
    </row>
    <row r="12" customFormat="false" ht="13.5" hidden="false" customHeight="false" outlineLevel="0" collapsed="false">
      <c r="A12" s="0"/>
      <c r="B12" s="23" t="s">
        <v>32</v>
      </c>
      <c r="D12" s="1" t="s">
        <v>33</v>
      </c>
      <c r="E12" s="1" t="s">
        <v>34</v>
      </c>
      <c r="F12" s="1" t="s">
        <v>35</v>
      </c>
      <c r="G12" s="24" t="s">
        <v>36</v>
      </c>
      <c r="H12" s="1" t="s">
        <v>37</v>
      </c>
      <c r="I12" s="1" t="s">
        <v>38</v>
      </c>
      <c r="L12" s="20" t="n">
        <v>3</v>
      </c>
      <c r="M12" s="9"/>
      <c r="N12" s="21" t="n">
        <v>26</v>
      </c>
      <c r="O12" s="1" t="s">
        <v>39</v>
      </c>
      <c r="P12" s="1" t="s">
        <v>40</v>
      </c>
      <c r="Q12" s="1" t="s">
        <v>41</v>
      </c>
      <c r="R12" s="24" t="s">
        <v>42</v>
      </c>
      <c r="S12" s="1" t="s">
        <v>43</v>
      </c>
      <c r="T12" s="1" t="s">
        <v>44</v>
      </c>
      <c r="U12" s="1" t="s">
        <v>45</v>
      </c>
      <c r="W12" s="23" t="s">
        <v>46</v>
      </c>
    </row>
    <row r="13" customFormat="false" ht="13.5" hidden="false" customHeight="false" outlineLevel="0" collapsed="false">
      <c r="A13" s="0"/>
      <c r="B13" s="25" t="s">
        <v>47</v>
      </c>
      <c r="C13" s="1" t="s">
        <v>47</v>
      </c>
      <c r="D13" s="1" t="s">
        <v>48</v>
      </c>
      <c r="E13" s="1" t="s">
        <v>49</v>
      </c>
      <c r="F13" s="1" t="s">
        <v>50</v>
      </c>
      <c r="G13" s="1" t="s">
        <v>51</v>
      </c>
      <c r="H13" s="24" t="s">
        <v>52</v>
      </c>
      <c r="I13" s="1" t="s">
        <v>53</v>
      </c>
      <c r="L13" s="20" t="n">
        <v>4</v>
      </c>
      <c r="M13" s="9"/>
      <c r="N13" s="21" t="n">
        <v>25</v>
      </c>
      <c r="O13" s="1" t="s">
        <v>54</v>
      </c>
      <c r="P13" s="1" t="s">
        <v>55</v>
      </c>
      <c r="Q13" s="1" t="s">
        <v>56</v>
      </c>
      <c r="R13" s="1" t="s">
        <v>57</v>
      </c>
      <c r="S13" s="1" t="s">
        <v>58</v>
      </c>
      <c r="T13" s="1" t="s">
        <v>59</v>
      </c>
      <c r="U13" s="24" t="s">
        <v>60</v>
      </c>
      <c r="W13" s="23" t="s">
        <v>61</v>
      </c>
    </row>
    <row r="14" customFormat="false" ht="13.5" hidden="false" customHeight="false" outlineLevel="0" collapsed="false">
      <c r="A14" s="0"/>
      <c r="B14" s="25" t="s">
        <v>62</v>
      </c>
      <c r="C14" s="24" t="s">
        <v>62</v>
      </c>
      <c r="D14" s="1" t="s">
        <v>63</v>
      </c>
      <c r="E14" s="1" t="s">
        <v>64</v>
      </c>
      <c r="F14" s="1" t="s">
        <v>65</v>
      </c>
      <c r="G14" s="24" t="s">
        <v>66</v>
      </c>
      <c r="H14" s="1" t="s">
        <v>67</v>
      </c>
      <c r="I14" s="1" t="s">
        <v>68</v>
      </c>
      <c r="L14" s="20" t="n">
        <v>5</v>
      </c>
      <c r="M14" s="9"/>
      <c r="N14" s="21" t="n">
        <v>24</v>
      </c>
      <c r="O14" s="1" t="s">
        <v>69</v>
      </c>
      <c r="P14" s="24" t="s">
        <v>70</v>
      </c>
      <c r="Q14" s="1" t="s">
        <v>71</v>
      </c>
      <c r="R14" s="1" t="s">
        <v>72</v>
      </c>
      <c r="S14" s="1" t="s">
        <v>73</v>
      </c>
      <c r="W14" s="23" t="s">
        <v>74</v>
      </c>
    </row>
    <row r="15" customFormat="false" ht="13.5" hidden="false" customHeight="false" outlineLevel="0" collapsed="false">
      <c r="A15" s="0"/>
      <c r="B15" s="18" t="s">
        <v>75</v>
      </c>
      <c r="C15" s="1" t="s">
        <v>76</v>
      </c>
      <c r="D15" s="1" t="s">
        <v>77</v>
      </c>
      <c r="E15" s="1" t="s">
        <v>78</v>
      </c>
      <c r="F15" s="1" t="s">
        <v>79</v>
      </c>
      <c r="G15" s="1" t="s">
        <v>80</v>
      </c>
      <c r="H15" s="1" t="s">
        <v>81</v>
      </c>
      <c r="I15" s="24" t="s">
        <v>82</v>
      </c>
      <c r="L15" s="20" t="n">
        <v>6</v>
      </c>
      <c r="M15" s="9"/>
      <c r="N15" s="21" t="n">
        <v>23</v>
      </c>
      <c r="O15" s="1" t="s">
        <v>83</v>
      </c>
      <c r="P15" s="1" t="s">
        <v>84</v>
      </c>
      <c r="Q15" s="24" t="s">
        <v>85</v>
      </c>
      <c r="W15" s="24" t="s">
        <v>86</v>
      </c>
    </row>
    <row r="16" customFormat="false" ht="13.5" hidden="false" customHeight="false" outlineLevel="0" collapsed="false">
      <c r="A16" s="0"/>
      <c r="B16" s="18" t="s">
        <v>87</v>
      </c>
      <c r="C16" s="1" t="s">
        <v>88</v>
      </c>
      <c r="D16" s="1" t="s">
        <v>89</v>
      </c>
      <c r="E16" s="1" t="s">
        <v>90</v>
      </c>
      <c r="F16" s="1" t="s">
        <v>91</v>
      </c>
      <c r="G16" s="24" t="s">
        <v>92</v>
      </c>
      <c r="H16" s="1" t="s">
        <v>93</v>
      </c>
      <c r="I16" s="1" t="s">
        <v>94</v>
      </c>
      <c r="L16" s="20" t="n">
        <v>7</v>
      </c>
      <c r="M16" s="9"/>
      <c r="N16" s="21" t="n">
        <v>22</v>
      </c>
      <c r="O16" s="1" t="s">
        <v>95</v>
      </c>
      <c r="P16" s="1" t="s">
        <v>96</v>
      </c>
      <c r="Q16" s="1" t="s">
        <v>97</v>
      </c>
      <c r="R16" s="1" t="s">
        <v>98</v>
      </c>
      <c r="S16" s="24" t="s">
        <v>99</v>
      </c>
      <c r="W16" s="23" t="s">
        <v>100</v>
      </c>
    </row>
    <row r="17" customFormat="false" ht="13.5" hidden="false" customHeight="false" outlineLevel="0" collapsed="false">
      <c r="A17" s="0"/>
      <c r="B17" s="22" t="s">
        <v>10</v>
      </c>
      <c r="C17" s="14" t="s">
        <v>101</v>
      </c>
      <c r="L17" s="20" t="n">
        <v>8</v>
      </c>
      <c r="M17" s="9"/>
      <c r="N17" s="21" t="n">
        <v>21</v>
      </c>
      <c r="O17" s="1" t="s">
        <v>102</v>
      </c>
      <c r="P17" s="1" t="s">
        <v>103</v>
      </c>
      <c r="Q17" s="1" t="s">
        <v>104</v>
      </c>
      <c r="R17" s="1" t="s">
        <v>105</v>
      </c>
      <c r="S17" s="24" t="s">
        <v>106</v>
      </c>
      <c r="W17" s="23" t="s">
        <v>107</v>
      </c>
    </row>
    <row r="18" customFormat="false" ht="13.5" hidden="false" customHeight="false" outlineLevel="0" collapsed="false">
      <c r="A18" s="0"/>
      <c r="B18" s="18" t="s">
        <v>108</v>
      </c>
      <c r="C18" s="1" t="s">
        <v>109</v>
      </c>
      <c r="D18" s="1" t="s">
        <v>110</v>
      </c>
      <c r="E18" s="1" t="s">
        <v>111</v>
      </c>
      <c r="F18" s="24" t="s">
        <v>112</v>
      </c>
      <c r="L18" s="20" t="n">
        <v>9</v>
      </c>
      <c r="M18" s="9"/>
      <c r="N18" s="21" t="n">
        <v>20</v>
      </c>
      <c r="O18" s="14" t="s">
        <v>113</v>
      </c>
      <c r="W18" s="22" t="s">
        <v>114</v>
      </c>
    </row>
    <row r="19" customFormat="false" ht="13.5" hidden="false" customHeight="false" outlineLevel="0" collapsed="false">
      <c r="A19" s="0"/>
      <c r="B19" s="18" t="s">
        <v>115</v>
      </c>
      <c r="C19" s="1" t="s">
        <v>116</v>
      </c>
      <c r="D19" s="1" t="s">
        <v>117</v>
      </c>
      <c r="E19" s="1" t="s">
        <v>118</v>
      </c>
      <c r="F19" s="1" t="s">
        <v>119</v>
      </c>
      <c r="G19" s="24" t="s">
        <v>120</v>
      </c>
      <c r="L19" s="20" t="n">
        <v>10</v>
      </c>
      <c r="M19" s="9"/>
      <c r="N19" s="21" t="n">
        <v>19</v>
      </c>
      <c r="O19" s="14" t="s">
        <v>101</v>
      </c>
      <c r="W19" s="22" t="s">
        <v>10</v>
      </c>
    </row>
    <row r="20" customFormat="false" ht="13.5" hidden="false" customHeight="false" outlineLevel="0" collapsed="false">
      <c r="A20" s="0"/>
      <c r="B20" s="23" t="s">
        <v>121</v>
      </c>
      <c r="C20" s="24" t="s">
        <v>122</v>
      </c>
      <c r="D20" s="1" t="s">
        <v>123</v>
      </c>
      <c r="E20" s="1" t="s">
        <v>124</v>
      </c>
      <c r="L20" s="20" t="n">
        <v>11</v>
      </c>
      <c r="M20" s="9"/>
      <c r="N20" s="21" t="n">
        <v>18</v>
      </c>
      <c r="O20" s="1" t="s">
        <v>125</v>
      </c>
      <c r="P20" s="1" t="s">
        <v>126</v>
      </c>
      <c r="Q20" s="24" t="s">
        <v>127</v>
      </c>
      <c r="R20" s="1" t="s">
        <v>128</v>
      </c>
      <c r="S20" s="1" t="s">
        <v>129</v>
      </c>
      <c r="T20" s="1" t="s">
        <v>130</v>
      </c>
      <c r="W20" s="23" t="s">
        <v>131</v>
      </c>
    </row>
    <row r="21" customFormat="false" ht="13.5" hidden="false" customHeight="false" outlineLevel="0" collapsed="false">
      <c r="A21" s="0"/>
      <c r="B21" s="23" t="s">
        <v>121</v>
      </c>
      <c r="C21" s="24" t="s">
        <v>132</v>
      </c>
      <c r="D21" s="1" t="s">
        <v>133</v>
      </c>
      <c r="E21" s="1" t="s">
        <v>134</v>
      </c>
      <c r="F21" s="1" t="s">
        <v>135</v>
      </c>
      <c r="G21" s="1" t="s">
        <v>136</v>
      </c>
      <c r="H21" s="1" t="s">
        <v>137</v>
      </c>
      <c r="L21" s="20" t="n">
        <v>12</v>
      </c>
      <c r="M21" s="9"/>
      <c r="N21" s="21" t="n">
        <v>17</v>
      </c>
      <c r="O21" s="1" t="s">
        <v>138</v>
      </c>
      <c r="P21" s="1" t="s">
        <v>139</v>
      </c>
      <c r="Q21" s="24" t="s">
        <v>140</v>
      </c>
      <c r="R21" s="1" t="s">
        <v>141</v>
      </c>
      <c r="S21" s="1" t="s">
        <v>142</v>
      </c>
      <c r="T21" s="1" t="s">
        <v>143</v>
      </c>
      <c r="W21" s="23" t="s">
        <v>144</v>
      </c>
    </row>
    <row r="22" customFormat="false" ht="13.5" hidden="false" customHeight="false" outlineLevel="0" collapsed="false">
      <c r="A22" s="0"/>
      <c r="B22" s="22" t="s">
        <v>145</v>
      </c>
      <c r="C22" s="14" t="s">
        <v>23</v>
      </c>
      <c r="L22" s="20" t="n">
        <v>13</v>
      </c>
      <c r="M22" s="9"/>
      <c r="N22" s="21" t="n">
        <v>16</v>
      </c>
      <c r="O22" s="1" t="s">
        <v>146</v>
      </c>
      <c r="P22" s="1" t="s">
        <v>147</v>
      </c>
      <c r="Q22" s="1" t="s">
        <v>148</v>
      </c>
      <c r="R22" s="1" t="s">
        <v>149</v>
      </c>
      <c r="S22" s="1" t="s">
        <v>150</v>
      </c>
      <c r="T22" s="24" t="s">
        <v>151</v>
      </c>
      <c r="W22" s="23" t="s">
        <v>152</v>
      </c>
    </row>
    <row r="23" customFormat="false" ht="13.5" hidden="false" customHeight="false" outlineLevel="0" collapsed="false">
      <c r="A23" s="0"/>
      <c r="B23" s="26" t="s">
        <v>153</v>
      </c>
      <c r="C23" s="1" t="s">
        <v>154</v>
      </c>
      <c r="D23" s="1" t="s">
        <v>155</v>
      </c>
      <c r="E23" s="1" t="s">
        <v>156</v>
      </c>
      <c r="F23" s="24" t="s">
        <v>157</v>
      </c>
      <c r="L23" s="27" t="n">
        <v>14</v>
      </c>
      <c r="M23" s="28"/>
      <c r="N23" s="29" t="n">
        <v>15</v>
      </c>
      <c r="O23" s="1" t="s">
        <v>158</v>
      </c>
      <c r="P23" s="1" t="s">
        <v>159</v>
      </c>
      <c r="Q23" s="1" t="s">
        <v>160</v>
      </c>
      <c r="R23" s="24" t="s">
        <v>161</v>
      </c>
      <c r="W23" s="30" t="s">
        <v>162</v>
      </c>
    </row>
    <row r="24" customFormat="false" ht="13.5" hidden="false" customHeight="false" outlineLevel="0" collapsed="false">
      <c r="L24" s="0"/>
      <c r="M24" s="0"/>
      <c r="N24" s="0"/>
      <c r="O24" s="0"/>
      <c r="P24" s="0"/>
      <c r="Q24" s="0"/>
      <c r="R24" s="0"/>
      <c r="S24" s="0"/>
    </row>
    <row r="25" customFormat="false" ht="13.5" hidden="false" customHeight="false" outlineLevel="0" collapsed="false">
      <c r="A25" s="0"/>
      <c r="B25" s="0"/>
      <c r="C25" s="0"/>
      <c r="D25" s="0"/>
      <c r="E25" s="0"/>
      <c r="F25" s="0"/>
      <c r="G25" s="0"/>
      <c r="H25" s="0"/>
      <c r="I25" s="0"/>
      <c r="J25" s="0"/>
      <c r="K25" s="0"/>
      <c r="L25" s="0"/>
      <c r="M25" s="0"/>
      <c r="N25" s="0"/>
      <c r="O25" s="0"/>
      <c r="P25" s="0"/>
      <c r="Q25" s="0"/>
      <c r="R25" s="0"/>
      <c r="S25" s="0"/>
    </row>
    <row r="26" customFormat="false" ht="13.5" hidden="false" customHeight="false" outlineLevel="0" collapsed="false">
      <c r="A26" s="31" t="s">
        <v>163</v>
      </c>
      <c r="B26" s="32"/>
      <c r="C26" s="33"/>
      <c r="D26" s="33"/>
      <c r="E26" s="33"/>
      <c r="F26" s="33"/>
      <c r="G26" s="33"/>
      <c r="H26" s="33"/>
      <c r="I26" s="33"/>
      <c r="J26" s="33"/>
      <c r="K26" s="33"/>
      <c r="L26" s="33"/>
      <c r="M26" s="31" t="s">
        <v>164</v>
      </c>
      <c r="N26" s="31" t="s">
        <v>165</v>
      </c>
      <c r="O26" s="31"/>
      <c r="P26" s="31"/>
      <c r="Q26" s="31"/>
      <c r="R26" s="31"/>
      <c r="S26" s="34" t="s">
        <v>166</v>
      </c>
    </row>
    <row r="27" customFormat="false" ht="13.5" hidden="false" customHeight="false" outlineLevel="0" collapsed="false">
      <c r="A27" s="35" t="n">
        <v>1</v>
      </c>
      <c r="B27" s="36" t="s">
        <v>21</v>
      </c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8" t="s">
        <v>18</v>
      </c>
      <c r="N27" s="39" t="s">
        <v>21</v>
      </c>
      <c r="O27" s="39"/>
      <c r="P27" s="39"/>
      <c r="Q27" s="39"/>
      <c r="R27" s="39"/>
      <c r="S27" s="7" t="str">
        <f aca="false">B10</f>
        <v>10K</v>
      </c>
    </row>
    <row r="28" customFormat="false" ht="13.5" hidden="false" customHeight="false" outlineLevel="0" collapsed="false">
      <c r="A28" s="35" t="n">
        <v>2</v>
      </c>
      <c r="B28" s="40"/>
      <c r="C28" s="41" t="s">
        <v>25</v>
      </c>
      <c r="D28" s="41" t="s">
        <v>26</v>
      </c>
      <c r="E28" s="41" t="s">
        <v>24</v>
      </c>
      <c r="F28" s="41" t="s">
        <v>27</v>
      </c>
      <c r="G28" s="41" t="s">
        <v>28</v>
      </c>
      <c r="H28" s="41" t="s">
        <v>29</v>
      </c>
      <c r="I28" s="41" t="s">
        <v>30</v>
      </c>
      <c r="J28" s="41" t="s">
        <v>30</v>
      </c>
      <c r="K28" s="41"/>
      <c r="L28" s="42"/>
      <c r="M28" s="35" t="s">
        <v>167</v>
      </c>
      <c r="N28" s="43" t="s">
        <v>168</v>
      </c>
      <c r="O28" s="43"/>
      <c r="P28" s="43"/>
      <c r="Q28" s="43"/>
      <c r="R28" s="43"/>
      <c r="S28" s="7" t="str">
        <f aca="false">B11</f>
        <v>AN0</v>
      </c>
    </row>
    <row r="29" customFormat="false" ht="13.5" hidden="false" customHeight="false" outlineLevel="0" collapsed="false">
      <c r="A29" s="35" t="n">
        <v>3</v>
      </c>
      <c r="B29" s="40"/>
      <c r="C29" s="41" t="s">
        <v>33</v>
      </c>
      <c r="D29" s="41" t="s">
        <v>34</v>
      </c>
      <c r="E29" s="41" t="s">
        <v>35</v>
      </c>
      <c r="F29" s="44" t="s">
        <v>36</v>
      </c>
      <c r="G29" s="41" t="s">
        <v>37</v>
      </c>
      <c r="H29" s="41" t="s">
        <v>38</v>
      </c>
      <c r="I29" s="41"/>
      <c r="J29" s="41"/>
      <c r="K29" s="41"/>
      <c r="L29" s="42"/>
      <c r="M29" s="35" t="s">
        <v>169</v>
      </c>
      <c r="N29" s="43" t="s">
        <v>170</v>
      </c>
      <c r="O29" s="43"/>
      <c r="P29" s="43"/>
      <c r="Q29" s="43"/>
      <c r="R29" s="43"/>
      <c r="S29" s="7" t="str">
        <f aca="false">B12</f>
        <v>SPI_SDO2</v>
      </c>
    </row>
    <row r="30" customFormat="false" ht="13.5" hidden="false" customHeight="false" outlineLevel="0" collapsed="false">
      <c r="A30" s="35" t="n">
        <v>4</v>
      </c>
      <c r="B30" s="45" t="s">
        <v>47</v>
      </c>
      <c r="C30" s="41" t="s">
        <v>48</v>
      </c>
      <c r="D30" s="41" t="s">
        <v>49</v>
      </c>
      <c r="E30" s="41" t="s">
        <v>50</v>
      </c>
      <c r="F30" s="41" t="s">
        <v>51</v>
      </c>
      <c r="G30" s="44" t="s">
        <v>52</v>
      </c>
      <c r="H30" s="41" t="s">
        <v>53</v>
      </c>
      <c r="I30" s="41"/>
      <c r="J30" s="41"/>
      <c r="K30" s="41"/>
      <c r="L30" s="42"/>
      <c r="M30" s="35" t="s">
        <v>169</v>
      </c>
      <c r="N30" s="43" t="s">
        <v>47</v>
      </c>
      <c r="O30" s="43"/>
      <c r="P30" s="43"/>
      <c r="Q30" s="43"/>
      <c r="R30" s="43"/>
      <c r="S30" s="7" t="str">
        <f aca="false">B13</f>
        <v>PGED1</v>
      </c>
    </row>
    <row r="31" customFormat="false" ht="13.5" hidden="false" customHeight="false" outlineLevel="0" collapsed="false">
      <c r="A31" s="35" t="n">
        <v>5</v>
      </c>
      <c r="B31" s="45" t="s">
        <v>62</v>
      </c>
      <c r="C31" s="41" t="s">
        <v>63</v>
      </c>
      <c r="D31" s="41" t="s">
        <v>64</v>
      </c>
      <c r="E31" s="41" t="s">
        <v>65</v>
      </c>
      <c r="F31" s="44" t="s">
        <v>66</v>
      </c>
      <c r="G31" s="41" t="s">
        <v>67</v>
      </c>
      <c r="H31" s="41" t="s">
        <v>68</v>
      </c>
      <c r="I31" s="41"/>
      <c r="J31" s="41"/>
      <c r="K31" s="41"/>
      <c r="L31" s="42"/>
      <c r="M31" s="35" t="s">
        <v>167</v>
      </c>
      <c r="N31" s="43" t="s">
        <v>62</v>
      </c>
      <c r="O31" s="43"/>
      <c r="P31" s="43"/>
      <c r="Q31" s="43"/>
      <c r="R31" s="43"/>
      <c r="S31" s="7" t="str">
        <f aca="false">B14</f>
        <v>PGEC1</v>
      </c>
    </row>
    <row r="32" customFormat="false" ht="13.5" hidden="false" customHeight="false" outlineLevel="0" collapsed="false">
      <c r="A32" s="35" t="n">
        <v>6</v>
      </c>
      <c r="B32" s="40" t="s">
        <v>76</v>
      </c>
      <c r="C32" s="41" t="s">
        <v>77</v>
      </c>
      <c r="D32" s="41" t="s">
        <v>78</v>
      </c>
      <c r="E32" s="41" t="s">
        <v>79</v>
      </c>
      <c r="F32" s="41" t="s">
        <v>80</v>
      </c>
      <c r="G32" s="41" t="s">
        <v>81</v>
      </c>
      <c r="H32" s="44" t="s">
        <v>82</v>
      </c>
      <c r="I32" s="41"/>
      <c r="J32" s="41"/>
      <c r="K32" s="41"/>
      <c r="L32" s="42"/>
      <c r="M32" s="35" t="s">
        <v>167</v>
      </c>
      <c r="N32" s="43" t="s">
        <v>75</v>
      </c>
      <c r="O32" s="43"/>
      <c r="P32" s="43"/>
      <c r="Q32" s="43"/>
      <c r="R32" s="43"/>
      <c r="S32" s="7" t="str">
        <f aca="false">B15</f>
        <v>SW1</v>
      </c>
    </row>
    <row r="33" customFormat="false" ht="13.5" hidden="false" customHeight="false" outlineLevel="0" collapsed="false">
      <c r="A33" s="35" t="n">
        <v>7</v>
      </c>
      <c r="B33" s="40" t="s">
        <v>88</v>
      </c>
      <c r="C33" s="41" t="s">
        <v>89</v>
      </c>
      <c r="D33" s="41" t="s">
        <v>90</v>
      </c>
      <c r="E33" s="41" t="s">
        <v>91</v>
      </c>
      <c r="F33" s="41" t="s">
        <v>92</v>
      </c>
      <c r="G33" s="41" t="s">
        <v>93</v>
      </c>
      <c r="H33" s="44" t="s">
        <v>94</v>
      </c>
      <c r="I33" s="41"/>
      <c r="J33" s="41"/>
      <c r="K33" s="41"/>
      <c r="L33" s="42"/>
      <c r="M33" s="35" t="s">
        <v>167</v>
      </c>
      <c r="N33" s="43" t="s">
        <v>171</v>
      </c>
      <c r="O33" s="43"/>
      <c r="P33" s="43"/>
      <c r="Q33" s="43"/>
      <c r="R33" s="43"/>
      <c r="S33" s="7" t="str">
        <f aca="false">B16</f>
        <v>AN5/SW2</v>
      </c>
    </row>
    <row r="34" customFormat="false" ht="13.5" hidden="false" customHeight="false" outlineLevel="0" collapsed="false">
      <c r="A34" s="35" t="n">
        <v>8</v>
      </c>
      <c r="B34" s="36" t="s">
        <v>101</v>
      </c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8" t="s">
        <v>18</v>
      </c>
      <c r="N34" s="39" t="s">
        <v>10</v>
      </c>
      <c r="O34" s="39"/>
      <c r="P34" s="39"/>
      <c r="Q34" s="39"/>
      <c r="R34" s="39"/>
      <c r="S34" s="7" t="str">
        <f aca="false">B17</f>
        <v>GND</v>
      </c>
    </row>
    <row r="35" customFormat="false" ht="13.5" hidden="false" customHeight="false" outlineLevel="0" collapsed="false">
      <c r="A35" s="35" t="n">
        <v>9</v>
      </c>
      <c r="B35" s="40" t="s">
        <v>109</v>
      </c>
      <c r="C35" s="41" t="s">
        <v>110</v>
      </c>
      <c r="D35" s="41" t="s">
        <v>111</v>
      </c>
      <c r="E35" s="44" t="s">
        <v>112</v>
      </c>
      <c r="F35" s="41"/>
      <c r="G35" s="41"/>
      <c r="H35" s="41"/>
      <c r="I35" s="41"/>
      <c r="J35" s="41"/>
      <c r="K35" s="41"/>
      <c r="L35" s="42"/>
      <c r="M35" s="35" t="s">
        <v>167</v>
      </c>
      <c r="N35" s="43" t="s">
        <v>108</v>
      </c>
      <c r="O35" s="43"/>
      <c r="P35" s="43"/>
      <c r="Q35" s="43"/>
      <c r="R35" s="43"/>
      <c r="S35" s="7" t="str">
        <f aca="false">B18</f>
        <v>SW3</v>
      </c>
    </row>
    <row r="36" customFormat="false" ht="13.5" hidden="false" customHeight="false" outlineLevel="0" collapsed="false">
      <c r="A36" s="35" t="n">
        <v>10</v>
      </c>
      <c r="B36" s="40" t="s">
        <v>116</v>
      </c>
      <c r="C36" s="41" t="s">
        <v>117</v>
      </c>
      <c r="D36" s="41" t="s">
        <v>118</v>
      </c>
      <c r="E36" s="41" t="s">
        <v>119</v>
      </c>
      <c r="F36" s="44" t="s">
        <v>120</v>
      </c>
      <c r="G36" s="41"/>
      <c r="H36" s="41"/>
      <c r="I36" s="41"/>
      <c r="J36" s="41"/>
      <c r="K36" s="41"/>
      <c r="L36" s="42"/>
      <c r="M36" s="35" t="s">
        <v>167</v>
      </c>
      <c r="N36" s="43" t="s">
        <v>115</v>
      </c>
      <c r="O36" s="43"/>
      <c r="P36" s="43"/>
      <c r="Q36" s="43"/>
      <c r="R36" s="43"/>
      <c r="S36" s="7" t="str">
        <f aca="false">B19</f>
        <v>SW4</v>
      </c>
    </row>
    <row r="37" customFormat="false" ht="13.5" hidden="false" customHeight="false" outlineLevel="0" collapsed="false">
      <c r="A37" s="35" t="n">
        <v>11</v>
      </c>
      <c r="B37" s="45" t="s">
        <v>122</v>
      </c>
      <c r="C37" s="41" t="s">
        <v>123</v>
      </c>
      <c r="D37" s="41" t="s">
        <v>124</v>
      </c>
      <c r="E37" s="41"/>
      <c r="F37" s="41"/>
      <c r="G37" s="41"/>
      <c r="H37" s="41"/>
      <c r="I37" s="41"/>
      <c r="J37" s="41"/>
      <c r="K37" s="41"/>
      <c r="L37" s="42"/>
      <c r="M37" s="35" t="s">
        <v>172</v>
      </c>
      <c r="N37" s="43" t="s">
        <v>173</v>
      </c>
      <c r="O37" s="43"/>
      <c r="P37" s="43"/>
      <c r="Q37" s="43"/>
      <c r="R37" s="43"/>
      <c r="S37" s="7" t="str">
        <f aca="false">B20</f>
        <v>xtal 32khz</v>
      </c>
    </row>
    <row r="38" customFormat="false" ht="13.5" hidden="false" customHeight="false" outlineLevel="0" collapsed="false">
      <c r="A38" s="35" t="n">
        <v>12</v>
      </c>
      <c r="B38" s="45" t="s">
        <v>132</v>
      </c>
      <c r="C38" s="41" t="s">
        <v>133</v>
      </c>
      <c r="D38" s="41" t="s">
        <v>134</v>
      </c>
      <c r="E38" s="41" t="s">
        <v>135</v>
      </c>
      <c r="F38" s="41" t="s">
        <v>136</v>
      </c>
      <c r="G38" s="41" t="s">
        <v>137</v>
      </c>
      <c r="H38" s="41"/>
      <c r="I38" s="41"/>
      <c r="J38" s="41"/>
      <c r="K38" s="41"/>
      <c r="L38" s="42"/>
      <c r="M38" s="35" t="s">
        <v>174</v>
      </c>
      <c r="N38" s="43" t="s">
        <v>173</v>
      </c>
      <c r="O38" s="43"/>
      <c r="P38" s="43"/>
      <c r="Q38" s="43"/>
      <c r="R38" s="43"/>
      <c r="S38" s="7" t="str">
        <f aca="false">B21</f>
        <v>xtal 32khz</v>
      </c>
    </row>
    <row r="39" customFormat="false" ht="13.5" hidden="false" customHeight="false" outlineLevel="0" collapsed="false">
      <c r="A39" s="35" t="n">
        <v>13</v>
      </c>
      <c r="B39" s="36" t="s">
        <v>23</v>
      </c>
      <c r="C39" s="37"/>
      <c r="D39" s="37"/>
      <c r="E39" s="37"/>
      <c r="F39" s="37"/>
      <c r="G39" s="37"/>
      <c r="H39" s="37"/>
      <c r="I39" s="37"/>
      <c r="J39" s="37"/>
      <c r="K39" s="37"/>
      <c r="L39" s="37"/>
      <c r="M39" s="38" t="s">
        <v>18</v>
      </c>
      <c r="N39" s="39" t="s">
        <v>145</v>
      </c>
      <c r="O39" s="39"/>
      <c r="P39" s="39"/>
      <c r="Q39" s="39"/>
      <c r="R39" s="39"/>
      <c r="S39" s="7" t="str">
        <f aca="false">B22</f>
        <v>+3.3V</v>
      </c>
    </row>
    <row r="40" customFormat="false" ht="13.5" hidden="false" customHeight="false" outlineLevel="0" collapsed="false">
      <c r="A40" s="35" t="n">
        <v>14</v>
      </c>
      <c r="B40" s="40" t="s">
        <v>154</v>
      </c>
      <c r="C40" s="44" t="s">
        <v>155</v>
      </c>
      <c r="D40" s="41" t="s">
        <v>156</v>
      </c>
      <c r="E40" s="44" t="s">
        <v>157</v>
      </c>
      <c r="F40" s="41"/>
      <c r="G40" s="41"/>
      <c r="H40" s="41"/>
      <c r="I40" s="41"/>
      <c r="J40" s="41"/>
      <c r="K40" s="41"/>
      <c r="L40" s="42"/>
      <c r="M40" s="35" t="s">
        <v>169</v>
      </c>
      <c r="N40" s="43" t="s">
        <v>175</v>
      </c>
      <c r="O40" s="43"/>
      <c r="P40" s="43"/>
      <c r="Q40" s="43"/>
      <c r="R40" s="43"/>
      <c r="S40" s="7" t="str">
        <f aca="false">B23</f>
        <v>Audio ~CE(open drain)</v>
      </c>
    </row>
    <row r="41" customFormat="false" ht="13.5" hidden="false" customHeight="false" outlineLevel="0" collapsed="false">
      <c r="A41" s="35" t="n">
        <v>15</v>
      </c>
      <c r="B41" s="46" t="s">
        <v>158</v>
      </c>
      <c r="C41" s="42" t="s">
        <v>159</v>
      </c>
      <c r="D41" s="41" t="s">
        <v>160</v>
      </c>
      <c r="E41" s="44" t="s">
        <v>161</v>
      </c>
      <c r="F41" s="41"/>
      <c r="G41" s="41"/>
      <c r="H41" s="41"/>
      <c r="I41" s="41"/>
      <c r="J41" s="41"/>
      <c r="K41" s="41"/>
      <c r="L41" s="42"/>
      <c r="M41" s="35" t="s">
        <v>167</v>
      </c>
      <c r="N41" s="43" t="s">
        <v>18</v>
      </c>
      <c r="O41" s="43"/>
      <c r="P41" s="43"/>
      <c r="Q41" s="43"/>
      <c r="R41" s="43"/>
      <c r="S41" s="7" t="str">
        <f aca="false">W23</f>
        <v>LED</v>
      </c>
    </row>
    <row r="42" customFormat="false" ht="13.5" hidden="false" customHeight="false" outlineLevel="0" collapsed="false">
      <c r="A42" s="35" t="n">
        <v>16</v>
      </c>
      <c r="B42" s="46" t="s">
        <v>146</v>
      </c>
      <c r="C42" s="42" t="s">
        <v>147</v>
      </c>
      <c r="D42" s="41" t="s">
        <v>148</v>
      </c>
      <c r="E42" s="41" t="s">
        <v>149</v>
      </c>
      <c r="F42" s="41" t="s">
        <v>150</v>
      </c>
      <c r="G42" s="44" t="s">
        <v>151</v>
      </c>
      <c r="H42" s="41"/>
      <c r="I42" s="41"/>
      <c r="J42" s="41"/>
      <c r="K42" s="41"/>
      <c r="L42" s="42"/>
      <c r="M42" s="35" t="s">
        <v>169</v>
      </c>
      <c r="N42" s="43" t="s">
        <v>176</v>
      </c>
      <c r="O42" s="43"/>
      <c r="P42" s="43"/>
      <c r="Q42" s="43"/>
      <c r="R42" s="43"/>
      <c r="S42" s="7" t="str">
        <f aca="false">W22</f>
        <v>PWM</v>
      </c>
    </row>
    <row r="43" customFormat="false" ht="13.5" hidden="false" customHeight="false" outlineLevel="0" collapsed="false">
      <c r="A43" s="35" t="n">
        <v>17</v>
      </c>
      <c r="B43" s="46" t="s">
        <v>138</v>
      </c>
      <c r="C43" s="42" t="s">
        <v>139</v>
      </c>
      <c r="D43" s="44" t="s">
        <v>140</v>
      </c>
      <c r="E43" s="41" t="s">
        <v>141</v>
      </c>
      <c r="F43" s="41" t="s">
        <v>142</v>
      </c>
      <c r="G43" s="41" t="s">
        <v>143</v>
      </c>
      <c r="H43" s="41"/>
      <c r="I43" s="41"/>
      <c r="J43" s="41"/>
      <c r="K43" s="41"/>
      <c r="L43" s="42"/>
      <c r="M43" s="35" t="s">
        <v>169</v>
      </c>
      <c r="N43" s="43" t="s">
        <v>177</v>
      </c>
      <c r="O43" s="43"/>
      <c r="P43" s="43"/>
      <c r="Q43" s="43"/>
      <c r="R43" s="43"/>
      <c r="S43" s="7" t="str">
        <f aca="false">W21</f>
        <v>I2C_SCL1</v>
      </c>
    </row>
    <row r="44" customFormat="false" ht="13.5" hidden="false" customHeight="false" outlineLevel="0" collapsed="false">
      <c r="A44" s="35" t="n">
        <v>18</v>
      </c>
      <c r="B44" s="46" t="s">
        <v>125</v>
      </c>
      <c r="C44" s="42" t="s">
        <v>126</v>
      </c>
      <c r="D44" s="44" t="s">
        <v>127</v>
      </c>
      <c r="E44" s="41" t="s">
        <v>128</v>
      </c>
      <c r="F44" s="41" t="s">
        <v>129</v>
      </c>
      <c r="G44" s="41" t="s">
        <v>130</v>
      </c>
      <c r="H44" s="41"/>
      <c r="I44" s="41"/>
      <c r="J44" s="41"/>
      <c r="K44" s="41"/>
      <c r="L44" s="42"/>
      <c r="M44" s="35" t="s">
        <v>169</v>
      </c>
      <c r="N44" s="43" t="s">
        <v>178</v>
      </c>
      <c r="O44" s="43"/>
      <c r="P44" s="43"/>
      <c r="Q44" s="43"/>
      <c r="R44" s="43"/>
      <c r="S44" s="7" t="str">
        <f aca="false">W20</f>
        <v>I2C_SDA1</v>
      </c>
    </row>
    <row r="45" customFormat="false" ht="13.5" hidden="false" customHeight="false" outlineLevel="0" collapsed="false">
      <c r="A45" s="35" t="n">
        <v>19</v>
      </c>
      <c r="B45" s="36" t="s">
        <v>101</v>
      </c>
      <c r="C45" s="37"/>
      <c r="D45" s="37"/>
      <c r="E45" s="37"/>
      <c r="F45" s="37"/>
      <c r="G45" s="37"/>
      <c r="H45" s="37"/>
      <c r="I45" s="37"/>
      <c r="J45" s="37"/>
      <c r="K45" s="37"/>
      <c r="L45" s="37"/>
      <c r="M45" s="38" t="s">
        <v>18</v>
      </c>
      <c r="N45" s="39" t="s">
        <v>10</v>
      </c>
      <c r="O45" s="39"/>
      <c r="P45" s="39"/>
      <c r="Q45" s="39"/>
      <c r="R45" s="39"/>
      <c r="S45" s="7" t="str">
        <f aca="false">W19</f>
        <v>GND</v>
      </c>
    </row>
    <row r="46" customFormat="false" ht="13.5" hidden="false" customHeight="false" outlineLevel="0" collapsed="false">
      <c r="A46" s="35" t="n">
        <v>20</v>
      </c>
      <c r="B46" s="36" t="s">
        <v>113</v>
      </c>
      <c r="C46" s="37"/>
      <c r="D46" s="37"/>
      <c r="E46" s="37"/>
      <c r="F46" s="37"/>
      <c r="G46" s="37"/>
      <c r="H46" s="37"/>
      <c r="I46" s="37"/>
      <c r="J46" s="37"/>
      <c r="K46" s="37"/>
      <c r="L46" s="37"/>
      <c r="M46" s="38" t="s">
        <v>18</v>
      </c>
      <c r="N46" s="39" t="s">
        <v>114</v>
      </c>
      <c r="O46" s="39"/>
      <c r="P46" s="39"/>
      <c r="Q46" s="39"/>
      <c r="R46" s="39"/>
      <c r="S46" s="7" t="str">
        <f aca="false">W18</f>
        <v>10uF</v>
      </c>
    </row>
    <row r="47" customFormat="false" ht="13.5" hidden="false" customHeight="false" outlineLevel="0" collapsed="false">
      <c r="A47" s="35" t="n">
        <v>21</v>
      </c>
      <c r="B47" s="46" t="s">
        <v>102</v>
      </c>
      <c r="C47" s="42" t="s">
        <v>103</v>
      </c>
      <c r="D47" s="41" t="s">
        <v>104</v>
      </c>
      <c r="E47" s="41" t="s">
        <v>105</v>
      </c>
      <c r="F47" s="44" t="s">
        <v>106</v>
      </c>
      <c r="G47" s="41"/>
      <c r="H47" s="41"/>
      <c r="I47" s="41"/>
      <c r="J47" s="41"/>
      <c r="K47" s="41"/>
      <c r="L47" s="42"/>
      <c r="M47" s="35" t="s">
        <v>169</v>
      </c>
      <c r="N47" s="47" t="s">
        <v>107</v>
      </c>
      <c r="O47" s="48"/>
      <c r="P47" s="48"/>
      <c r="Q47" s="48"/>
      <c r="R47" s="49"/>
      <c r="S47" s="7" t="str">
        <f aca="false">W17</f>
        <v>U2TX</v>
      </c>
    </row>
    <row r="48" customFormat="false" ht="13.5" hidden="false" customHeight="false" outlineLevel="0" collapsed="false">
      <c r="A48" s="35" t="n">
        <v>22</v>
      </c>
      <c r="B48" s="46" t="s">
        <v>95</v>
      </c>
      <c r="C48" s="42" t="s">
        <v>96</v>
      </c>
      <c r="D48" s="41" t="s">
        <v>97</v>
      </c>
      <c r="E48" s="41" t="s">
        <v>98</v>
      </c>
      <c r="F48" s="44" t="s">
        <v>99</v>
      </c>
      <c r="G48" s="41"/>
      <c r="H48" s="41"/>
      <c r="I48" s="41"/>
      <c r="J48" s="41"/>
      <c r="K48" s="41"/>
      <c r="L48" s="42"/>
      <c r="M48" s="35" t="s">
        <v>169</v>
      </c>
      <c r="N48" s="43" t="s">
        <v>100</v>
      </c>
      <c r="O48" s="43"/>
      <c r="P48" s="43"/>
      <c r="Q48" s="43"/>
      <c r="R48" s="43"/>
      <c r="S48" s="7" t="str">
        <f aca="false">W16</f>
        <v>U2RX</v>
      </c>
    </row>
    <row r="49" customFormat="false" ht="13.5" hidden="false" customHeight="false" outlineLevel="0" collapsed="false">
      <c r="A49" s="35" t="n">
        <v>23</v>
      </c>
      <c r="B49" s="46" t="s">
        <v>83</v>
      </c>
      <c r="C49" s="42" t="s">
        <v>84</v>
      </c>
      <c r="D49" s="44" t="s">
        <v>85</v>
      </c>
      <c r="E49" s="41"/>
      <c r="F49" s="41"/>
      <c r="G49" s="41"/>
      <c r="H49" s="41"/>
      <c r="I49" s="41"/>
      <c r="J49" s="41"/>
      <c r="K49" s="41"/>
      <c r="L49" s="42"/>
      <c r="M49" s="35" t="s">
        <v>169</v>
      </c>
      <c r="N49" s="43" t="s">
        <v>179</v>
      </c>
      <c r="O49" s="43"/>
      <c r="P49" s="43"/>
      <c r="Q49" s="43"/>
      <c r="R49" s="43"/>
      <c r="S49" s="7" t="str">
        <f aca="false">W15</f>
        <v>LCD_POWER</v>
      </c>
    </row>
    <row r="50" customFormat="false" ht="13.5" hidden="false" customHeight="false" outlineLevel="0" collapsed="false">
      <c r="A50" s="35" t="n">
        <v>24</v>
      </c>
      <c r="B50" s="46" t="s">
        <v>69</v>
      </c>
      <c r="C50" s="44" t="s">
        <v>70</v>
      </c>
      <c r="D50" s="41" t="s">
        <v>71</v>
      </c>
      <c r="E50" s="41" t="s">
        <v>72</v>
      </c>
      <c r="F50" s="41" t="s">
        <v>73</v>
      </c>
      <c r="G50" s="41"/>
      <c r="H50" s="41"/>
      <c r="I50" s="41"/>
      <c r="J50" s="41"/>
      <c r="K50" s="41"/>
      <c r="L50" s="42"/>
      <c r="M50" s="35" t="s">
        <v>167</v>
      </c>
      <c r="N50" s="43" t="s">
        <v>180</v>
      </c>
      <c r="O50" s="43"/>
      <c r="P50" s="43"/>
      <c r="Q50" s="43"/>
      <c r="R50" s="43"/>
      <c r="S50" s="7" t="str">
        <f aca="false">W14</f>
        <v>SPI_SDI2</v>
      </c>
    </row>
    <row r="51" customFormat="false" ht="13.5" hidden="false" customHeight="false" outlineLevel="0" collapsed="false">
      <c r="A51" s="35" t="n">
        <v>25</v>
      </c>
      <c r="B51" s="46" t="s">
        <v>54</v>
      </c>
      <c r="C51" s="42" t="s">
        <v>55</v>
      </c>
      <c r="D51" s="41" t="s">
        <v>56</v>
      </c>
      <c r="E51" s="41" t="s">
        <v>57</v>
      </c>
      <c r="F51" s="41" t="s">
        <v>58</v>
      </c>
      <c r="G51" s="41" t="s">
        <v>59</v>
      </c>
      <c r="H51" s="44" t="s">
        <v>60</v>
      </c>
      <c r="I51" s="41"/>
      <c r="J51" s="41"/>
      <c r="K51" s="41"/>
      <c r="L51" s="42"/>
      <c r="M51" s="35" t="s">
        <v>169</v>
      </c>
      <c r="N51" s="43" t="s">
        <v>181</v>
      </c>
      <c r="O51" s="43"/>
      <c r="P51" s="43"/>
      <c r="Q51" s="43"/>
      <c r="R51" s="43"/>
      <c r="S51" s="7" t="str">
        <f aca="false">W13</f>
        <v>RB14(SDC CS)</v>
      </c>
    </row>
    <row r="52" customFormat="false" ht="13.5" hidden="false" customHeight="false" outlineLevel="0" collapsed="false">
      <c r="A52" s="35" t="n">
        <v>26</v>
      </c>
      <c r="B52" s="46" t="s">
        <v>39</v>
      </c>
      <c r="C52" s="42" t="s">
        <v>40</v>
      </c>
      <c r="D52" s="41" t="s">
        <v>41</v>
      </c>
      <c r="E52" s="44" t="s">
        <v>42</v>
      </c>
      <c r="F52" s="41" t="s">
        <v>43</v>
      </c>
      <c r="G52" s="41" t="s">
        <v>44</v>
      </c>
      <c r="H52" s="41" t="s">
        <v>45</v>
      </c>
      <c r="I52" s="41"/>
      <c r="J52" s="41"/>
      <c r="K52" s="41"/>
      <c r="L52" s="42"/>
      <c r="M52" s="35" t="s">
        <v>169</v>
      </c>
      <c r="N52" s="43" t="s">
        <v>182</v>
      </c>
      <c r="O52" s="43"/>
      <c r="P52" s="43"/>
      <c r="Q52" s="43"/>
      <c r="R52" s="43"/>
      <c r="S52" s="7" t="str">
        <f aca="false">W12</f>
        <v>SPI_SCK2</v>
      </c>
    </row>
    <row r="53" customFormat="false" ht="13.5" hidden="false" customHeight="false" outlineLevel="0" collapsed="false">
      <c r="A53" s="35" t="n">
        <v>27</v>
      </c>
      <c r="B53" s="36" t="s">
        <v>31</v>
      </c>
      <c r="C53" s="37"/>
      <c r="D53" s="37"/>
      <c r="E53" s="37"/>
      <c r="F53" s="37"/>
      <c r="G53" s="37"/>
      <c r="H53" s="37"/>
      <c r="I53" s="37"/>
      <c r="J53" s="37"/>
      <c r="K53" s="37"/>
      <c r="L53" s="37"/>
      <c r="M53" s="38" t="s">
        <v>18</v>
      </c>
      <c r="N53" s="39" t="s">
        <v>10</v>
      </c>
      <c r="O53" s="39"/>
      <c r="P53" s="39"/>
      <c r="Q53" s="39"/>
      <c r="R53" s="39"/>
      <c r="S53" s="7" t="str">
        <f aca="false">W11</f>
        <v>GND</v>
      </c>
    </row>
    <row r="54" customFormat="false" ht="13.5" hidden="false" customHeight="false" outlineLevel="0" collapsed="false">
      <c r="A54" s="35" t="n">
        <v>28</v>
      </c>
      <c r="B54" s="36" t="s">
        <v>22</v>
      </c>
      <c r="C54" s="37"/>
      <c r="D54" s="37"/>
      <c r="E54" s="37"/>
      <c r="F54" s="37"/>
      <c r="G54" s="37"/>
      <c r="H54" s="37"/>
      <c r="I54" s="37"/>
      <c r="J54" s="37"/>
      <c r="K54" s="37"/>
      <c r="L54" s="37"/>
      <c r="M54" s="38" t="s">
        <v>18</v>
      </c>
      <c r="N54" s="39" t="s">
        <v>183</v>
      </c>
      <c r="O54" s="39"/>
      <c r="P54" s="39"/>
      <c r="Q54" s="39"/>
      <c r="R54" s="39"/>
      <c r="S54" s="7" t="str">
        <f aca="false">W10</f>
        <v>VDD</v>
      </c>
    </row>
  </sheetData>
  <mergeCells count="29">
    <mergeCell ref="D1:H1"/>
    <mergeCell ref="N26:R26"/>
    <mergeCell ref="N27:R27"/>
    <mergeCell ref="N28:R28"/>
    <mergeCell ref="N29:R29"/>
    <mergeCell ref="N30:R30"/>
    <mergeCell ref="N31:R31"/>
    <mergeCell ref="N32:R32"/>
    <mergeCell ref="N33:R33"/>
    <mergeCell ref="N34:R34"/>
    <mergeCell ref="N35:R35"/>
    <mergeCell ref="N36:R36"/>
    <mergeCell ref="N37:R37"/>
    <mergeCell ref="N38:R38"/>
    <mergeCell ref="N39:R39"/>
    <mergeCell ref="N40:R40"/>
    <mergeCell ref="N41:R41"/>
    <mergeCell ref="N42:R42"/>
    <mergeCell ref="N43:R43"/>
    <mergeCell ref="N44:R44"/>
    <mergeCell ref="N45:R45"/>
    <mergeCell ref="N46:R46"/>
    <mergeCell ref="N48:R48"/>
    <mergeCell ref="N49:R49"/>
    <mergeCell ref="N50:R50"/>
    <mergeCell ref="N51:R51"/>
    <mergeCell ref="N52:R52"/>
    <mergeCell ref="N53:R53"/>
    <mergeCell ref="N54:R54"/>
  </mergeCells>
  <printOptions headings="false" gridLines="false" gridLinesSet="true" horizontalCentered="false" verticalCentered="false"/>
  <pageMargins left="0.7875" right="0.7875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&amp;R&amp;D</oddHeader>
    <oddFooter>&amp;L&amp;F/&amp;A&amp;R&amp;P/&amp;N</oddFooter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M3:T31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M40" activeCellId="0" sqref="M40"/>
    </sheetView>
  </sheetViews>
  <sheetFormatPr defaultRowHeight="13.5" outlineLevelRow="0" outlineLevelCol="0"/>
  <cols>
    <col collapsed="false" customWidth="true" hidden="false" outlineLevel="0" max="1025" min="1" style="0" width="8.59"/>
  </cols>
  <sheetData>
    <row r="3" customFormat="false" ht="13.5" hidden="false" customHeight="false" outlineLevel="0" collapsed="false">
      <c r="N3" s="165" t="s">
        <v>708</v>
      </c>
      <c r="O3" s="165"/>
      <c r="P3" s="165"/>
      <c r="Q3" s="165"/>
    </row>
    <row r="8" customFormat="false" ht="13.5" hidden="false" customHeight="false" outlineLevel="0" collapsed="false">
      <c r="M8" s="0" t="s">
        <v>662</v>
      </c>
      <c r="N8" s="0" t="s">
        <v>693</v>
      </c>
    </row>
    <row r="9" customFormat="false" ht="13.5" hidden="false" customHeight="false" outlineLevel="0" collapsed="false">
      <c r="M9" s="0" t="s">
        <v>664</v>
      </c>
      <c r="N9" s="0" t="s">
        <v>694</v>
      </c>
    </row>
    <row r="10" customFormat="false" ht="13.5" hidden="false" customHeight="false" outlineLevel="0" collapsed="false">
      <c r="N10" s="0" t="s">
        <v>709</v>
      </c>
    </row>
    <row r="12" customFormat="false" ht="13.5" hidden="false" customHeight="false" outlineLevel="0" collapsed="false">
      <c r="N12" s="150"/>
      <c r="O12" s="151" t="s">
        <v>666</v>
      </c>
      <c r="P12" s="152"/>
    </row>
    <row r="13" customFormat="false" ht="13.5" hidden="false" customHeight="false" outlineLevel="0" collapsed="false">
      <c r="N13" s="98" t="s">
        <v>667</v>
      </c>
      <c r="O13" s="153" t="n">
        <f aca="false">CPU!$E$4</f>
        <v>48</v>
      </c>
      <c r="P13" s="166" t="n">
        <f aca="false">O13*1000000</f>
        <v>48000000</v>
      </c>
    </row>
    <row r="15" customFormat="false" ht="13.5" hidden="false" customHeight="false" outlineLevel="0" collapsed="false">
      <c r="N15" s="0" t="s">
        <v>668</v>
      </c>
    </row>
    <row r="16" customFormat="false" ht="13.5" hidden="false" customHeight="false" outlineLevel="0" collapsed="false">
      <c r="N16" s="155" t="s">
        <v>669</v>
      </c>
      <c r="O16" s="156"/>
      <c r="P16" s="157" t="n">
        <v>256</v>
      </c>
    </row>
    <row r="17" customFormat="false" ht="13.5" hidden="false" customHeight="false" outlineLevel="0" collapsed="false">
      <c r="N17" s="155" t="s">
        <v>670</v>
      </c>
      <c r="O17" s="156"/>
      <c r="P17" s="157" t="n">
        <f aca="false">P13/P16</f>
        <v>187500</v>
      </c>
    </row>
    <row r="19" customFormat="false" ht="13.5" hidden="false" customHeight="false" outlineLevel="0" collapsed="false">
      <c r="N19" s="150" t="s">
        <v>671</v>
      </c>
      <c r="O19" s="151"/>
      <c r="P19" s="159" t="n">
        <v>16</v>
      </c>
      <c r="Q19" s="151" t="n">
        <v>14</v>
      </c>
      <c r="R19" s="159" t="n">
        <v>12</v>
      </c>
      <c r="S19" s="151" t="n">
        <v>10</v>
      </c>
      <c r="T19" s="159" t="n">
        <v>8</v>
      </c>
    </row>
    <row r="20" customFormat="false" ht="13.5" hidden="false" customHeight="false" outlineLevel="0" collapsed="false">
      <c r="N20" s="150" t="s">
        <v>672</v>
      </c>
      <c r="O20" s="151"/>
      <c r="P20" s="159" t="s">
        <v>673</v>
      </c>
      <c r="Q20" s="151" t="s">
        <v>674</v>
      </c>
      <c r="R20" s="159" t="s">
        <v>675</v>
      </c>
      <c r="S20" s="151" t="s">
        <v>676</v>
      </c>
      <c r="T20" s="159" t="s">
        <v>677</v>
      </c>
    </row>
    <row r="21" customFormat="false" ht="13.5" hidden="false" customHeight="false" outlineLevel="0" collapsed="false">
      <c r="N21" s="98"/>
      <c r="O21" s="153"/>
      <c r="P21" s="101" t="n">
        <f aca="false">HEX2DEC(P20)+1</f>
        <v>65536</v>
      </c>
      <c r="Q21" s="153" t="n">
        <f aca="false">HEX2DEC(Q20)+1</f>
        <v>16384</v>
      </c>
      <c r="R21" s="101" t="n">
        <f aca="false">HEX2DEC(R20)+1</f>
        <v>4096</v>
      </c>
      <c r="S21" s="153" t="n">
        <f aca="false">HEX2DEC(S20)+1</f>
        <v>1024</v>
      </c>
      <c r="T21" s="101" t="n">
        <f aca="false">HEX2DEC(T20)+1</f>
        <v>256</v>
      </c>
    </row>
    <row r="22" customFormat="false" ht="13.5" hidden="false" customHeight="false" outlineLevel="0" collapsed="false">
      <c r="N22" s="98" t="s">
        <v>664</v>
      </c>
      <c r="O22" s="153"/>
      <c r="P22" s="162" t="n">
        <f aca="false">$P$17/P21</f>
        <v>2.86102294921875</v>
      </c>
      <c r="Q22" s="163" t="n">
        <f aca="false">$P$17/Q21</f>
        <v>11.444091796875</v>
      </c>
      <c r="R22" s="162" t="n">
        <f aca="false">$P$17/R21</f>
        <v>45.7763671875</v>
      </c>
      <c r="S22" s="163" t="n">
        <f aca="false">$P$17/S21</f>
        <v>183.10546875</v>
      </c>
      <c r="T22" s="162" t="n">
        <f aca="false">$P$17/T21</f>
        <v>732.421875</v>
      </c>
    </row>
    <row r="28" customFormat="false" ht="13.5" hidden="false" customHeight="false" outlineLevel="0" collapsed="false">
      <c r="N28" s="0" t="s">
        <v>710</v>
      </c>
      <c r="O28" s="0" t="s">
        <v>711</v>
      </c>
      <c r="Q28" s="0" t="n">
        <v>256</v>
      </c>
    </row>
    <row r="29" customFormat="false" ht="13.5" hidden="false" customHeight="false" outlineLevel="0" collapsed="false">
      <c r="N29" s="0" t="s">
        <v>710</v>
      </c>
      <c r="O29" s="0" t="s">
        <v>712</v>
      </c>
      <c r="Q29" s="0" t="n">
        <v>100</v>
      </c>
      <c r="R29" s="0" t="s">
        <v>713</v>
      </c>
    </row>
    <row r="30" customFormat="false" ht="13.5" hidden="false" customHeight="false" outlineLevel="0" collapsed="false">
      <c r="N30" s="0" t="s">
        <v>710</v>
      </c>
      <c r="O30" s="0" t="s">
        <v>714</v>
      </c>
      <c r="Q30" s="0" t="s">
        <v>715</v>
      </c>
    </row>
    <row r="31" customFormat="false" ht="13.5" hidden="false" customHeight="false" outlineLevel="0" collapsed="false">
      <c r="O31" s="0" t="n">
        <f aca="false">P13/Q28/Q29-1</f>
        <v>1874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5:B41"/>
  <sheetViews>
    <sheetView showFormulas="false" showGridLines="true" showRowColHeaders="true" showZeros="true" rightToLeft="false" tabSelected="false" showOutlineSymbols="true" defaultGridColor="true" view="normal" topLeftCell="A37" colorId="64" zoomScale="85" zoomScaleNormal="85" zoomScalePageLayoutView="100" workbookViewId="0">
      <selection pane="topLeft" activeCell="P54" activeCellId="0" sqref="P54"/>
    </sheetView>
  </sheetViews>
  <sheetFormatPr defaultRowHeight="13.5" outlineLevelRow="0" outlineLevelCol="0"/>
  <cols>
    <col collapsed="false" customWidth="true" hidden="false" outlineLevel="0" max="1025" min="1" style="0" width="8.59"/>
  </cols>
  <sheetData>
    <row r="5" customFormat="false" ht="13.5" hidden="false" customHeight="false" outlineLevel="0" collapsed="false">
      <c r="B5" s="0" t="s">
        <v>716</v>
      </c>
    </row>
    <row r="19" customFormat="false" ht="13.5" hidden="false" customHeight="false" outlineLevel="0" collapsed="false">
      <c r="B19" s="0" t="s">
        <v>717</v>
      </c>
    </row>
    <row r="23" customFormat="false" ht="13.5" hidden="false" customHeight="false" outlineLevel="0" collapsed="false">
      <c r="B23" s="0" t="s">
        <v>718</v>
      </c>
    </row>
    <row r="36" customFormat="false" ht="13.5" hidden="false" customHeight="false" outlineLevel="0" collapsed="false">
      <c r="B36" s="0" t="s">
        <v>719</v>
      </c>
    </row>
    <row r="41" customFormat="false" ht="13.5" hidden="false" customHeight="false" outlineLevel="0" collapsed="false">
      <c r="B41" s="0" t="s">
        <v>720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0:U57"/>
  <sheetViews>
    <sheetView showFormulas="false" showGridLines="true" showRowColHeaders="true" showZeros="true" rightToLeft="false" tabSelected="false" showOutlineSymbols="true" defaultGridColor="true" view="normal" topLeftCell="A142" colorId="64" zoomScale="85" zoomScaleNormal="85" zoomScalePageLayoutView="100" workbookViewId="0">
      <selection pane="topLeft" activeCell="T177" activeCellId="0" sqref="T177"/>
    </sheetView>
  </sheetViews>
  <sheetFormatPr defaultRowHeight="13.5" outlineLevelRow="0" outlineLevelCol="0"/>
  <cols>
    <col collapsed="false" customWidth="true" hidden="false" outlineLevel="0" max="9" min="1" style="0" width="8.59"/>
    <col collapsed="false" customWidth="true" hidden="false" outlineLevel="0" max="10" min="10" style="0" width="13.23"/>
    <col collapsed="false" customWidth="true" hidden="false" outlineLevel="0" max="11" min="11" style="0" width="20.46"/>
    <col collapsed="false" customWidth="true" hidden="false" outlineLevel="0" max="12" min="12" style="0" width="8.59"/>
    <col collapsed="false" customWidth="false" hidden="false" outlineLevel="0" max="13" min="13" style="0" width="11.46"/>
    <col collapsed="false" customWidth="true" hidden="false" outlineLevel="0" max="14" min="14" style="0" width="9.82"/>
    <col collapsed="false" customWidth="true" hidden="false" outlineLevel="0" max="18" min="15" style="0" width="8.59"/>
    <col collapsed="false" customWidth="true" hidden="false" outlineLevel="0" max="19" min="19" style="0" width="13.64"/>
    <col collapsed="false" customWidth="true" hidden="false" outlineLevel="0" max="1025" min="20" style="0" width="8.59"/>
  </cols>
  <sheetData>
    <row r="10" customFormat="false" ht="13.5" hidden="false" customHeight="false" outlineLevel="0" collapsed="false">
      <c r="L10" s="0" t="s">
        <v>721</v>
      </c>
    </row>
    <row r="12" customFormat="false" ht="13.5" hidden="false" customHeight="false" outlineLevel="0" collapsed="false">
      <c r="L12" s="0" t="s">
        <v>722</v>
      </c>
      <c r="M12" s="170" t="n">
        <f aca="false">CPU!E4*1000000</f>
        <v>48000000</v>
      </c>
      <c r="N12" s="0" t="s">
        <v>723</v>
      </c>
    </row>
    <row r="13" customFormat="false" ht="13.5" hidden="false" customHeight="false" outlineLevel="0" collapsed="false">
      <c r="L13" s="0" t="s">
        <v>724</v>
      </c>
      <c r="M13" s="171" t="n">
        <v>4</v>
      </c>
      <c r="N13" s="0" t="str">
        <f aca="false">DEC2HEX(M13)</f>
        <v>4</v>
      </c>
    </row>
    <row r="14" customFormat="false" ht="13.5" hidden="false" customHeight="false" outlineLevel="0" collapsed="false">
      <c r="L14" s="0" t="s">
        <v>725</v>
      </c>
      <c r="M14" s="170" t="n">
        <f aca="false">M12/(2*(M13+1))</f>
        <v>4800000</v>
      </c>
      <c r="N14" s="0" t="s">
        <v>723</v>
      </c>
    </row>
    <row r="18" customFormat="false" ht="13.5" hidden="false" customHeight="false" outlineLevel="0" collapsed="false">
      <c r="L18" s="0" t="s">
        <v>726</v>
      </c>
      <c r="N18" s="170" t="n">
        <f aca="false">44.1*1000</f>
        <v>44100</v>
      </c>
      <c r="O18" s="0" t="s">
        <v>723</v>
      </c>
    </row>
    <row r="19" customFormat="false" ht="13.5" hidden="false" customHeight="false" outlineLevel="0" collapsed="false">
      <c r="L19" s="0" t="s">
        <v>727</v>
      </c>
      <c r="N19" s="170" t="n">
        <v>16</v>
      </c>
      <c r="O19" s="0" t="s">
        <v>728</v>
      </c>
    </row>
    <row r="20" customFormat="false" ht="13.5" hidden="false" customHeight="false" outlineLevel="0" collapsed="false">
      <c r="L20" s="0" t="s">
        <v>729</v>
      </c>
      <c r="N20" s="170" t="n">
        <v>2</v>
      </c>
      <c r="O20" s="0" t="s">
        <v>730</v>
      </c>
    </row>
    <row r="21" customFormat="false" ht="13.5" hidden="false" customHeight="false" outlineLevel="0" collapsed="false">
      <c r="L21" s="0" t="s">
        <v>731</v>
      </c>
      <c r="N21" s="170" t="n">
        <f aca="false">N18*N19*N20</f>
        <v>1411200</v>
      </c>
      <c r="O21" s="0" t="s">
        <v>723</v>
      </c>
    </row>
    <row r="33" customFormat="false" ht="13.5" hidden="false" customHeight="false" outlineLevel="0" collapsed="false">
      <c r="B33" s="0" t="s">
        <v>732</v>
      </c>
    </row>
    <row r="34" customFormat="false" ht="13.5" hidden="false" customHeight="false" outlineLevel="0" collapsed="false">
      <c r="L34" s="7" t="n">
        <v>3</v>
      </c>
      <c r="M34" s="7" t="s">
        <v>36</v>
      </c>
      <c r="N34" s="172" t="s">
        <v>32</v>
      </c>
    </row>
    <row r="35" customFormat="false" ht="13.5" hidden="false" customHeight="false" outlineLevel="0" collapsed="false">
      <c r="L35" s="7" t="n">
        <v>26</v>
      </c>
      <c r="M35" s="7" t="s">
        <v>42</v>
      </c>
      <c r="N35" s="172" t="s">
        <v>46</v>
      </c>
      <c r="O35" s="1" t="s">
        <v>201</v>
      </c>
    </row>
    <row r="36" customFormat="false" ht="13.5" hidden="false" customHeight="false" outlineLevel="0" collapsed="false">
      <c r="L36" s="7" t="n">
        <v>25</v>
      </c>
      <c r="M36" s="7" t="s">
        <v>60</v>
      </c>
      <c r="N36" s="172" t="s">
        <v>61</v>
      </c>
      <c r="O36" s="1"/>
      <c r="P36" s="1"/>
      <c r="R36" s="1"/>
      <c r="S36" s="1"/>
      <c r="T36" s="1"/>
      <c r="U36" s="1"/>
    </row>
    <row r="37" customFormat="false" ht="13.5" hidden="false" customHeight="false" outlineLevel="0" collapsed="false">
      <c r="L37" s="7" t="n">
        <v>24</v>
      </c>
      <c r="M37" s="7" t="s">
        <v>70</v>
      </c>
      <c r="N37" s="172" t="s">
        <v>74</v>
      </c>
      <c r="O37" s="1"/>
    </row>
    <row r="39" customFormat="false" ht="13.5" hidden="false" customHeight="false" outlineLevel="0" collapsed="false">
      <c r="Q39" s="1"/>
      <c r="R39" s="1"/>
      <c r="S39" s="1"/>
      <c r="T39" s="1"/>
    </row>
    <row r="40" customFormat="false" ht="13.5" hidden="false" customHeight="false" outlineLevel="0" collapsed="false">
      <c r="P40" s="1"/>
      <c r="Q40" s="1"/>
      <c r="R40" s="1"/>
      <c r="T40" s="1"/>
    </row>
    <row r="41" customFormat="false" ht="13.5" hidden="false" customHeight="false" outlineLevel="0" collapsed="false">
      <c r="P41" s="1"/>
      <c r="Q41" s="1"/>
      <c r="R41" s="1"/>
      <c r="S41" s="1"/>
      <c r="T41" s="1"/>
    </row>
    <row r="57" customFormat="false" ht="13.5" hidden="false" customHeight="false" outlineLevel="0" collapsed="false">
      <c r="B57" s="0" t="s">
        <v>733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2:Y209"/>
  <sheetViews>
    <sheetView showFormulas="false" showGridLines="true" showRowColHeaders="true" showZeros="true" rightToLeft="false" tabSelected="false" showOutlineSymbols="true" defaultGridColor="true" view="normal" topLeftCell="A169" colorId="64" zoomScale="85" zoomScaleNormal="85" zoomScalePageLayoutView="100" workbookViewId="0">
      <selection pane="topLeft" activeCell="T191" activeCellId="0" sqref="T191"/>
    </sheetView>
  </sheetViews>
  <sheetFormatPr defaultRowHeight="13.5" outlineLevelRow="0" outlineLevelCol="0"/>
  <cols>
    <col collapsed="false" customWidth="true" hidden="false" outlineLevel="0" max="15" min="1" style="0" width="8.59"/>
    <col collapsed="false" customWidth="true" hidden="false" outlineLevel="0" max="16" min="16" style="0" width="11.32"/>
    <col collapsed="false" customWidth="true" hidden="false" outlineLevel="0" max="17" min="17" style="0" width="11.58"/>
    <col collapsed="false" customWidth="true" hidden="false" outlineLevel="0" max="18" min="18" style="0" width="13.23"/>
    <col collapsed="false" customWidth="true" hidden="false" outlineLevel="0" max="20" min="19" style="0" width="8.59"/>
    <col collapsed="false" customWidth="false" hidden="false" outlineLevel="0" max="21" min="21" style="0" width="11.46"/>
    <col collapsed="false" customWidth="true" hidden="false" outlineLevel="0" max="22" min="22" style="0" width="12.69"/>
    <col collapsed="false" customWidth="true" hidden="false" outlineLevel="0" max="23" min="23" style="0" width="9.41"/>
    <col collapsed="false" customWidth="true" hidden="false" outlineLevel="0" max="1025" min="24" style="0" width="8.59"/>
  </cols>
  <sheetData>
    <row r="2" customFormat="false" ht="13.5" hidden="false" customHeight="false" outlineLevel="0" collapsed="false">
      <c r="B2" s="0" t="s">
        <v>734</v>
      </c>
    </row>
    <row r="10" customFormat="false" ht="13.5" hidden="false" customHeight="false" outlineLevel="0" collapsed="false">
      <c r="T10" s="0" t="s">
        <v>735</v>
      </c>
      <c r="U10" s="170" t="s">
        <v>736</v>
      </c>
      <c r="V10" s="171" t="n">
        <v>22050</v>
      </c>
    </row>
    <row r="11" customFormat="false" ht="13.5" hidden="false" customHeight="false" outlineLevel="0" collapsed="false">
      <c r="T11" s="0" t="s">
        <v>737</v>
      </c>
      <c r="U11" s="170" t="s">
        <v>738</v>
      </c>
      <c r="V11" s="0" t="n">
        <f aca="false">1/(2*PI()*V10)</f>
        <v>7.21791125133312E-006</v>
      </c>
    </row>
    <row r="12" customFormat="false" ht="13.5" hidden="false" customHeight="false" outlineLevel="0" collapsed="false">
      <c r="T12" s="0" t="s">
        <v>739</v>
      </c>
      <c r="U12" s="0" t="s">
        <v>740</v>
      </c>
      <c r="V12" s="0" t="n">
        <f aca="false">2*PI()*V10</f>
        <v>138544.23602331</v>
      </c>
    </row>
    <row r="13" customFormat="false" ht="13.5" hidden="false" customHeight="false" outlineLevel="0" collapsed="false">
      <c r="W13" s="170"/>
    </row>
    <row r="14" customFormat="false" ht="13.5" hidden="false" customHeight="false" outlineLevel="0" collapsed="false">
      <c r="T14" s="0" t="s">
        <v>616</v>
      </c>
      <c r="V14" s="171" t="n">
        <v>330</v>
      </c>
      <c r="W14" s="173" t="s">
        <v>741</v>
      </c>
      <c r="X14" s="174" t="s">
        <v>742</v>
      </c>
      <c r="Y14" s="175" t="s">
        <v>743</v>
      </c>
    </row>
    <row r="15" customFormat="false" ht="13.5" hidden="false" customHeight="false" outlineLevel="0" collapsed="false">
      <c r="T15" s="176" t="s">
        <v>744</v>
      </c>
      <c r="U15" s="177"/>
      <c r="V15" s="177" t="n">
        <f aca="false">V11/V14</f>
        <v>2.18724583373731E-008</v>
      </c>
      <c r="W15" s="178" t="n">
        <f aca="false">V15*10^6</f>
        <v>0.0218724583373731</v>
      </c>
      <c r="X15" s="179" t="n">
        <f aca="false">V15*10^9</f>
        <v>21.8724583373731</v>
      </c>
      <c r="Y15" s="180" t="n">
        <f aca="false">V15*10^12</f>
        <v>21872.4583373731</v>
      </c>
    </row>
    <row r="19" customFormat="false" ht="13.5" hidden="false" customHeight="false" outlineLevel="0" collapsed="false">
      <c r="W19" s="173" t="s">
        <v>741</v>
      </c>
      <c r="X19" s="174" t="s">
        <v>742</v>
      </c>
      <c r="Y19" s="175" t="s">
        <v>743</v>
      </c>
    </row>
    <row r="20" customFormat="false" ht="13.5" hidden="false" customHeight="false" outlineLevel="0" collapsed="false">
      <c r="T20" s="176" t="s">
        <v>744</v>
      </c>
      <c r="U20" s="177"/>
      <c r="V20" s="177" t="n">
        <f aca="false">W20*10^-6</f>
        <v>1E-008</v>
      </c>
      <c r="W20" s="181" t="n">
        <v>0.01</v>
      </c>
      <c r="X20" s="179" t="n">
        <f aca="false">V20*10^9</f>
        <v>10</v>
      </c>
      <c r="Y20" s="180" t="n">
        <f aca="false">V20*10^12</f>
        <v>10000</v>
      </c>
    </row>
    <row r="21" customFormat="false" ht="13.5" hidden="false" customHeight="false" outlineLevel="0" collapsed="false">
      <c r="T21" s="182" t="s">
        <v>616</v>
      </c>
      <c r="U21" s="183"/>
      <c r="V21" s="184" t="n">
        <f aca="false">V11/V20</f>
        <v>721.791125133312</v>
      </c>
    </row>
    <row r="23" customFormat="false" ht="13.5" hidden="false" customHeight="false" outlineLevel="0" collapsed="false">
      <c r="T23" s="0" t="s">
        <v>745</v>
      </c>
      <c r="U23" s="0" t="n">
        <f aca="false">1/SQRT((1+(V12*V11)^2))</f>
        <v>0.707106781186547</v>
      </c>
      <c r="W23" s="170"/>
    </row>
    <row r="26" customFormat="false" ht="13.5" hidden="false" customHeight="false" outlineLevel="0" collapsed="false">
      <c r="T26" s="0" t="s">
        <v>746</v>
      </c>
      <c r="W26" s="173" t="s">
        <v>741</v>
      </c>
      <c r="X26" s="174" t="s">
        <v>742</v>
      </c>
      <c r="Y26" s="175" t="s">
        <v>743</v>
      </c>
    </row>
    <row r="27" customFormat="false" ht="13.5" hidden="false" customHeight="false" outlineLevel="0" collapsed="false">
      <c r="T27" s="176" t="s">
        <v>744</v>
      </c>
      <c r="U27" s="177"/>
      <c r="V27" s="177" t="n">
        <f aca="false">W27*10^-6</f>
        <v>1E-008</v>
      </c>
      <c r="W27" s="185" t="n">
        <v>0.01</v>
      </c>
      <c r="X27" s="179" t="n">
        <f aca="false">V27*10^9</f>
        <v>10</v>
      </c>
      <c r="Y27" s="180" t="n">
        <f aca="false">V27*10^12</f>
        <v>10000</v>
      </c>
    </row>
    <row r="28" customFormat="false" ht="13.5" hidden="false" customHeight="false" outlineLevel="0" collapsed="false">
      <c r="T28" s="176" t="s">
        <v>616</v>
      </c>
      <c r="U28" s="177"/>
      <c r="V28" s="186" t="n">
        <v>1000</v>
      </c>
    </row>
    <row r="30" customFormat="false" ht="13.5" hidden="false" customHeight="false" outlineLevel="0" collapsed="false">
      <c r="T30" s="176" t="s">
        <v>735</v>
      </c>
      <c r="U30" s="177" t="s">
        <v>736</v>
      </c>
      <c r="V30" s="187" t="n">
        <f aca="false">1/(2*PI()*V27*V28)</f>
        <v>15915.4943091895</v>
      </c>
    </row>
    <row r="36" customFormat="false" ht="13.5" hidden="false" customHeight="false" outlineLevel="0" collapsed="false">
      <c r="T36" s="0" t="s">
        <v>746</v>
      </c>
      <c r="W36" s="173" t="s">
        <v>741</v>
      </c>
      <c r="X36" s="174" t="s">
        <v>742</v>
      </c>
      <c r="Y36" s="175" t="s">
        <v>743</v>
      </c>
    </row>
    <row r="37" customFormat="false" ht="13.5" hidden="false" customHeight="false" outlineLevel="0" collapsed="false">
      <c r="T37" s="176" t="s">
        <v>744</v>
      </c>
      <c r="U37" s="177"/>
      <c r="V37" s="177" t="n">
        <f aca="false">W37*10^-6</f>
        <v>1E-009</v>
      </c>
      <c r="W37" s="188" t="n">
        <v>0.001</v>
      </c>
      <c r="X37" s="179" t="n">
        <f aca="false">V37*10^9</f>
        <v>1</v>
      </c>
      <c r="Y37" s="180" t="n">
        <f aca="false">V37*10^12</f>
        <v>1000</v>
      </c>
    </row>
    <row r="38" customFormat="false" ht="13.5" hidden="false" customHeight="false" outlineLevel="0" collapsed="false">
      <c r="T38" s="176" t="s">
        <v>616</v>
      </c>
      <c r="U38" s="177"/>
      <c r="V38" s="186" t="n">
        <v>10000</v>
      </c>
    </row>
    <row r="40" customFormat="false" ht="13.5" hidden="false" customHeight="false" outlineLevel="0" collapsed="false">
      <c r="T40" s="176" t="s">
        <v>735</v>
      </c>
      <c r="U40" s="177" t="s">
        <v>736</v>
      </c>
      <c r="V40" s="187" t="n">
        <f aca="false">1/(2*PI()*V37*V38)</f>
        <v>15915.4943091895</v>
      </c>
    </row>
    <row r="47" customFormat="false" ht="13.5" hidden="false" customHeight="false" outlineLevel="0" collapsed="false">
      <c r="T47" s="0" t="s">
        <v>746</v>
      </c>
      <c r="W47" s="173" t="s">
        <v>741</v>
      </c>
      <c r="X47" s="174" t="s">
        <v>742</v>
      </c>
      <c r="Y47" s="175" t="s">
        <v>743</v>
      </c>
    </row>
    <row r="48" customFormat="false" ht="13.5" hidden="false" customHeight="false" outlineLevel="0" collapsed="false">
      <c r="T48" s="176" t="s">
        <v>744</v>
      </c>
      <c r="U48" s="177"/>
      <c r="V48" s="177" t="n">
        <f aca="false">W48*10^-6</f>
        <v>1E-009</v>
      </c>
      <c r="W48" s="185" t="n">
        <v>0.001</v>
      </c>
      <c r="X48" s="179" t="n">
        <f aca="false">V48*10^9</f>
        <v>1</v>
      </c>
      <c r="Y48" s="180" t="n">
        <f aca="false">V48*10^12</f>
        <v>1000</v>
      </c>
    </row>
    <row r="49" customFormat="false" ht="13.5" hidden="false" customHeight="false" outlineLevel="0" collapsed="false">
      <c r="T49" s="176" t="s">
        <v>616</v>
      </c>
      <c r="U49" s="177"/>
      <c r="V49" s="186" t="n">
        <v>20000</v>
      </c>
    </row>
    <row r="51" customFormat="false" ht="13.5" hidden="false" customHeight="false" outlineLevel="0" collapsed="false">
      <c r="T51" s="176" t="s">
        <v>735</v>
      </c>
      <c r="U51" s="177" t="s">
        <v>736</v>
      </c>
      <c r="V51" s="187" t="n">
        <f aca="false">1/(2*PI()*V48*V49)</f>
        <v>7957.74715459477</v>
      </c>
    </row>
    <row r="54" customFormat="false" ht="13.5" hidden="false" customHeight="false" outlineLevel="0" collapsed="false">
      <c r="P54" s="0" t="s">
        <v>747</v>
      </c>
      <c r="Q54" s="0" t="n">
        <f aca="false">8*10^-6</f>
        <v>8E-006</v>
      </c>
    </row>
    <row r="55" customFormat="false" ht="13.5" hidden="false" customHeight="false" outlineLevel="0" collapsed="false">
      <c r="Q55" s="0" t="n">
        <f aca="false">1/Q54</f>
        <v>125000</v>
      </c>
    </row>
    <row r="128" customFormat="false" ht="13.5" hidden="false" customHeight="false" outlineLevel="0" collapsed="false">
      <c r="T128" s="0" t="s">
        <v>748</v>
      </c>
    </row>
    <row r="129" customFormat="false" ht="13.5" hidden="false" customHeight="false" outlineLevel="0" collapsed="false">
      <c r="T129" s="0" t="s">
        <v>749</v>
      </c>
      <c r="U129" s="171" t="n">
        <v>10000</v>
      </c>
    </row>
    <row r="130" customFormat="false" ht="13.5" hidden="false" customHeight="false" outlineLevel="0" collapsed="false">
      <c r="T130" s="0" t="s">
        <v>750</v>
      </c>
      <c r="U130" s="0" t="n">
        <v>0.75</v>
      </c>
    </row>
    <row r="131" customFormat="false" ht="13.5" hidden="false" customHeight="false" outlineLevel="0" collapsed="false">
      <c r="T131" s="0" t="s">
        <v>751</v>
      </c>
      <c r="U131" s="165" t="n">
        <v>1000</v>
      </c>
      <c r="W131" s="170"/>
    </row>
    <row r="132" customFormat="false" ht="13.5" hidden="false" customHeight="false" outlineLevel="0" collapsed="false">
      <c r="W132" s="170"/>
    </row>
    <row r="133" customFormat="false" ht="13.5" hidden="false" customHeight="false" outlineLevel="0" collapsed="false">
      <c r="T133" s="0" t="s">
        <v>739</v>
      </c>
      <c r="U133" s="0" t="s">
        <v>740</v>
      </c>
      <c r="V133" s="0" t="n">
        <f aca="false">2*PI()*U129</f>
        <v>62831.8530717959</v>
      </c>
    </row>
    <row r="134" customFormat="false" ht="13.5" hidden="false" customHeight="false" outlineLevel="0" collapsed="false">
      <c r="W134" s="170" t="s">
        <v>741</v>
      </c>
      <c r="X134" s="0" t="s">
        <v>742</v>
      </c>
      <c r="Y134" s="0" t="s">
        <v>743</v>
      </c>
    </row>
    <row r="135" customFormat="false" ht="13.5" hidden="false" customHeight="false" outlineLevel="0" collapsed="false">
      <c r="T135" s="0" t="s">
        <v>752</v>
      </c>
      <c r="U135" s="0" t="s">
        <v>753</v>
      </c>
      <c r="V135" s="0" t="n">
        <f aca="false">2*U130/(V133*U131)</f>
        <v>2.38732414637843E-008</v>
      </c>
      <c r="W135" s="189" t="n">
        <f aca="false">V135*10^6</f>
        <v>0.0238732414637843</v>
      </c>
      <c r="X135" s="0" t="n">
        <f aca="false">V135*10^9</f>
        <v>23.8732414637843</v>
      </c>
      <c r="Y135" s="0" t="n">
        <f aca="false">V135*10^12</f>
        <v>23873.2414637843</v>
      </c>
    </row>
    <row r="136" customFormat="false" ht="13.5" hidden="false" customHeight="false" outlineLevel="0" collapsed="false">
      <c r="T136" s="0" t="s">
        <v>754</v>
      </c>
      <c r="U136" s="0" t="s">
        <v>755</v>
      </c>
      <c r="V136" s="0" t="n">
        <f aca="false">1/(2*U130*V133*U131)</f>
        <v>1.06103295394597E-008</v>
      </c>
      <c r="W136" s="189" t="n">
        <f aca="false">V136*10^6</f>
        <v>0.0106103295394597</v>
      </c>
      <c r="X136" s="0" t="n">
        <f aca="false">V136*10^9</f>
        <v>10.6103295394597</v>
      </c>
      <c r="Y136" s="0" t="n">
        <f aca="false">V136*10^12</f>
        <v>10610.3295394597</v>
      </c>
    </row>
    <row r="137" customFormat="false" ht="13.5" hidden="false" customHeight="false" outlineLevel="0" collapsed="false">
      <c r="W137" s="170"/>
    </row>
    <row r="138" customFormat="false" ht="13.5" hidden="false" customHeight="false" outlineLevel="0" collapsed="false">
      <c r="W138" s="170"/>
    </row>
    <row r="139" customFormat="false" ht="13.5" hidden="false" customHeight="false" outlineLevel="0" collapsed="false">
      <c r="T139" s="0" t="s">
        <v>749</v>
      </c>
      <c r="U139" s="171" t="n">
        <v>10000</v>
      </c>
    </row>
    <row r="140" customFormat="false" ht="13.5" hidden="false" customHeight="false" outlineLevel="0" collapsed="false">
      <c r="T140" s="0" t="s">
        <v>750</v>
      </c>
      <c r="U140" s="0" t="n">
        <v>0.75</v>
      </c>
    </row>
    <row r="141" customFormat="false" ht="13.5" hidden="false" customHeight="false" outlineLevel="0" collapsed="false">
      <c r="T141" s="0" t="s">
        <v>751</v>
      </c>
      <c r="U141" s="165" t="n">
        <v>100000</v>
      </c>
      <c r="W141" s="170"/>
    </row>
    <row r="142" customFormat="false" ht="13.5" hidden="false" customHeight="false" outlineLevel="0" collapsed="false">
      <c r="W142" s="170"/>
    </row>
    <row r="143" customFormat="false" ht="13.5" hidden="false" customHeight="false" outlineLevel="0" collapsed="false">
      <c r="T143" s="0" t="s">
        <v>739</v>
      </c>
      <c r="U143" s="0" t="s">
        <v>740</v>
      </c>
      <c r="V143" s="0" t="n">
        <f aca="false">2*PI()*U139</f>
        <v>62831.8530717959</v>
      </c>
    </row>
    <row r="144" customFormat="false" ht="13.5" hidden="false" customHeight="false" outlineLevel="0" collapsed="false">
      <c r="W144" s="170" t="s">
        <v>741</v>
      </c>
      <c r="X144" s="0" t="s">
        <v>742</v>
      </c>
      <c r="Y144" s="0" t="s">
        <v>743</v>
      </c>
    </row>
    <row r="145" customFormat="false" ht="13.5" hidden="false" customHeight="false" outlineLevel="0" collapsed="false">
      <c r="T145" s="0" t="s">
        <v>752</v>
      </c>
      <c r="U145" s="0" t="s">
        <v>753</v>
      </c>
      <c r="V145" s="0" t="n">
        <f aca="false">2*U140/(V143*U141)</f>
        <v>2.38732414637843E-010</v>
      </c>
      <c r="W145" s="189" t="n">
        <f aca="false">V145*10^6</f>
        <v>0.000238732414637843</v>
      </c>
      <c r="X145" s="0" t="n">
        <f aca="false">V145*10^9</f>
        <v>0.238732414637843</v>
      </c>
      <c r="Y145" s="0" t="n">
        <f aca="false">V145*10^12</f>
        <v>238.732414637843</v>
      </c>
    </row>
    <row r="146" customFormat="false" ht="13.5" hidden="false" customHeight="false" outlineLevel="0" collapsed="false">
      <c r="T146" s="0" t="s">
        <v>754</v>
      </c>
      <c r="U146" s="0" t="s">
        <v>755</v>
      </c>
      <c r="V146" s="0" t="n">
        <f aca="false">1/(2*U140*V143*U141)</f>
        <v>1.06103295394597E-010</v>
      </c>
      <c r="W146" s="189" t="n">
        <f aca="false">V146*10^6</f>
        <v>0.000106103295394597</v>
      </c>
      <c r="X146" s="0" t="n">
        <f aca="false">V146*10^9</f>
        <v>0.106103295394597</v>
      </c>
      <c r="Y146" s="0" t="n">
        <f aca="false">V146*10^12</f>
        <v>106.103295394597</v>
      </c>
    </row>
    <row r="153" customFormat="false" ht="13.5" hidden="false" customHeight="false" outlineLevel="0" collapsed="false">
      <c r="T153" s="0" t="s">
        <v>756</v>
      </c>
      <c r="W153" s="170"/>
    </row>
    <row r="154" customFormat="false" ht="13.5" hidden="false" customHeight="false" outlineLevel="0" collapsed="false">
      <c r="T154" s="0" t="s">
        <v>757</v>
      </c>
      <c r="U154" s="171" t="n">
        <v>10000</v>
      </c>
      <c r="V154" s="170"/>
      <c r="W154" s="170"/>
    </row>
    <row r="155" customFormat="false" ht="13.5" hidden="false" customHeight="false" outlineLevel="0" collapsed="false">
      <c r="T155" s="0" t="s">
        <v>758</v>
      </c>
      <c r="U155" s="171" t="n">
        <v>10000</v>
      </c>
      <c r="V155" s="170"/>
      <c r="W155" s="170"/>
    </row>
    <row r="156" customFormat="false" ht="13.5" hidden="false" customHeight="false" outlineLevel="0" collapsed="false">
      <c r="U156" s="170"/>
      <c r="V156" s="170"/>
      <c r="W156" s="170"/>
    </row>
    <row r="157" customFormat="false" ht="13.5" hidden="false" customHeight="false" outlineLevel="0" collapsed="false">
      <c r="T157" s="0" t="s">
        <v>759</v>
      </c>
      <c r="U157" s="170" t="n">
        <f aca="false">1+(U154/U155)</f>
        <v>2</v>
      </c>
      <c r="V157" s="170"/>
      <c r="W157" s="170"/>
    </row>
    <row r="158" customFormat="false" ht="13.5" hidden="false" customHeight="false" outlineLevel="0" collapsed="false">
      <c r="T158" s="0" t="s">
        <v>750</v>
      </c>
      <c r="U158" s="170" t="n">
        <f aca="false">1/(3-U157)</f>
        <v>1</v>
      </c>
      <c r="V158" s="170"/>
      <c r="W158" s="170"/>
    </row>
    <row r="159" customFormat="false" ht="13.5" hidden="false" customHeight="false" outlineLevel="0" collapsed="false">
      <c r="U159" s="170"/>
      <c r="V159" s="170"/>
      <c r="W159" s="170"/>
    </row>
    <row r="160" customFormat="false" ht="13.5" hidden="false" customHeight="false" outlineLevel="0" collapsed="false">
      <c r="T160" s="0" t="s">
        <v>760</v>
      </c>
      <c r="U160" s="171" t="n">
        <v>15000</v>
      </c>
      <c r="V160" s="170" t="s">
        <v>723</v>
      </c>
      <c r="W160" s="170"/>
    </row>
    <row r="161" customFormat="false" ht="13.5" hidden="false" customHeight="false" outlineLevel="0" collapsed="false">
      <c r="T161" s="0" t="s">
        <v>739</v>
      </c>
      <c r="U161" s="170" t="n">
        <f aca="false">2*PI()*U160</f>
        <v>94247.7796076938</v>
      </c>
      <c r="V161" s="170"/>
    </row>
    <row r="162" customFormat="false" ht="13.5" hidden="false" customHeight="false" outlineLevel="0" collapsed="false">
      <c r="V162" s="0" t="s">
        <v>741</v>
      </c>
      <c r="W162" s="0" t="s">
        <v>742</v>
      </c>
    </row>
    <row r="163" customFormat="false" ht="13.5" hidden="false" customHeight="false" outlineLevel="0" collapsed="false">
      <c r="T163" s="0" t="s">
        <v>761</v>
      </c>
      <c r="U163" s="0" t="n">
        <f aca="false">V163*10^-6</f>
        <v>1E-008</v>
      </c>
      <c r="V163" s="190" t="n">
        <v>0.01</v>
      </c>
      <c r="W163" s="0" t="n">
        <f aca="false">U163*10^9</f>
        <v>10</v>
      </c>
    </row>
    <row r="164" customFormat="false" ht="13.5" hidden="false" customHeight="false" outlineLevel="0" collapsed="false">
      <c r="T164" s="0" t="s">
        <v>751</v>
      </c>
      <c r="U164" s="0" t="s">
        <v>762</v>
      </c>
      <c r="V164" s="170" t="n">
        <f aca="false">1/(U161*U163)</f>
        <v>1061.03295394597</v>
      </c>
    </row>
    <row r="195" customFormat="false" ht="13.5" hidden="false" customHeight="false" outlineLevel="0" collapsed="false">
      <c r="P195" s="0" t="s">
        <v>763</v>
      </c>
    </row>
    <row r="197" customFormat="false" ht="13.5" hidden="false" customHeight="false" outlineLevel="0" collapsed="false">
      <c r="O197" s="0" t="s">
        <v>764</v>
      </c>
      <c r="P197" s="0" t="s">
        <v>746</v>
      </c>
      <c r="S197" s="173" t="s">
        <v>741</v>
      </c>
      <c r="T197" s="174" t="s">
        <v>742</v>
      </c>
      <c r="U197" s="175" t="s">
        <v>743</v>
      </c>
    </row>
    <row r="198" customFormat="false" ht="13.5" hidden="false" customHeight="false" outlineLevel="0" collapsed="false">
      <c r="P198" s="176" t="s">
        <v>744</v>
      </c>
      <c r="Q198" s="177"/>
      <c r="R198" s="177" t="n">
        <f aca="false">S198*10^-6</f>
        <v>1E-008</v>
      </c>
      <c r="S198" s="181" t="n">
        <v>0.01</v>
      </c>
      <c r="T198" s="179" t="n">
        <f aca="false">R198*10^9</f>
        <v>10</v>
      </c>
      <c r="U198" s="180" t="n">
        <f aca="false">R198*10^12</f>
        <v>10000</v>
      </c>
    </row>
    <row r="199" customFormat="false" ht="13.5" hidden="false" customHeight="false" outlineLevel="0" collapsed="false">
      <c r="P199" s="176" t="s">
        <v>616</v>
      </c>
      <c r="Q199" s="177"/>
      <c r="R199" s="191" t="n">
        <v>1000</v>
      </c>
    </row>
    <row r="201" customFormat="false" ht="13.5" hidden="false" customHeight="false" outlineLevel="0" collapsed="false">
      <c r="O201" s="0" t="s">
        <v>765</v>
      </c>
      <c r="P201" s="176" t="s">
        <v>766</v>
      </c>
      <c r="Q201" s="177" t="s">
        <v>767</v>
      </c>
      <c r="R201" s="187" t="n">
        <f aca="false">1/(2*PI()*R198*R199)</f>
        <v>15915.4943091895</v>
      </c>
    </row>
    <row r="205" customFormat="false" ht="13.5" hidden="false" customHeight="false" outlineLevel="0" collapsed="false">
      <c r="O205" s="0" t="s">
        <v>768</v>
      </c>
      <c r="P205" s="0" t="s">
        <v>746</v>
      </c>
      <c r="S205" s="173" t="s">
        <v>741</v>
      </c>
      <c r="T205" s="174" t="s">
        <v>742</v>
      </c>
      <c r="U205" s="175" t="s">
        <v>743</v>
      </c>
    </row>
    <row r="206" customFormat="false" ht="13.5" hidden="false" customHeight="false" outlineLevel="0" collapsed="false">
      <c r="P206" s="176" t="s">
        <v>744</v>
      </c>
      <c r="Q206" s="177"/>
      <c r="R206" s="177" t="n">
        <f aca="false">S206*10^-6</f>
        <v>1E-008</v>
      </c>
      <c r="S206" s="181" t="n">
        <v>0.01</v>
      </c>
      <c r="T206" s="179" t="n">
        <f aca="false">R206*10^9</f>
        <v>10</v>
      </c>
      <c r="U206" s="180" t="n">
        <f aca="false">R206*10^12</f>
        <v>10000</v>
      </c>
    </row>
    <row r="207" customFormat="false" ht="13.5" hidden="false" customHeight="false" outlineLevel="0" collapsed="false">
      <c r="P207" s="176" t="s">
        <v>616</v>
      </c>
      <c r="Q207" s="177"/>
      <c r="R207" s="191" t="n">
        <v>1000</v>
      </c>
    </row>
    <row r="209" customFormat="false" ht="13.5" hidden="false" customHeight="false" outlineLevel="0" collapsed="false">
      <c r="O209" s="0" t="s">
        <v>765</v>
      </c>
      <c r="P209" s="176" t="s">
        <v>769</v>
      </c>
      <c r="Q209" s="177" t="s">
        <v>770</v>
      </c>
      <c r="R209" s="187" t="n">
        <f aca="false">1/(2*PI()*R206*R207)</f>
        <v>15915.4943091895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5:P71"/>
  <sheetViews>
    <sheetView showFormulas="false" showGridLines="true" showRowColHeaders="true" showZeros="true" rightToLeft="false" tabSelected="false" showOutlineSymbols="true" defaultGridColor="true" view="normal" topLeftCell="A110" colorId="64" zoomScale="85" zoomScaleNormal="85" zoomScalePageLayoutView="100" workbookViewId="0">
      <selection pane="topLeft" activeCell="T56" activeCellId="0" sqref="T56"/>
    </sheetView>
  </sheetViews>
  <sheetFormatPr defaultRowHeight="13.5" outlineLevelRow="0" outlineLevelCol="0"/>
  <cols>
    <col collapsed="false" customWidth="true" hidden="false" outlineLevel="0" max="12" min="1" style="0" width="8.59"/>
    <col collapsed="false" customWidth="true" hidden="false" outlineLevel="0" max="13" min="13" style="0" width="13.39"/>
    <col collapsed="false" customWidth="false" hidden="false" outlineLevel="0" max="14" min="14" style="0" width="11.46"/>
    <col collapsed="false" customWidth="true" hidden="false" outlineLevel="0" max="15" min="15" style="0" width="11.11"/>
    <col collapsed="false" customWidth="true" hidden="false" outlineLevel="0" max="1025" min="16" style="0" width="8.59"/>
  </cols>
  <sheetData>
    <row r="15" customFormat="false" ht="13.5" hidden="false" customHeight="false" outlineLevel="0" collapsed="false">
      <c r="M15" s="0" t="s">
        <v>771</v>
      </c>
      <c r="N15" s="0" t="n">
        <v>48</v>
      </c>
    </row>
    <row r="17" customFormat="false" ht="13.5" hidden="false" customHeight="false" outlineLevel="0" collapsed="false">
      <c r="M17" s="0" t="s">
        <v>772</v>
      </c>
      <c r="N17" s="0" t="n">
        <f aca="false">CPU!E4*1000000</f>
        <v>48000000</v>
      </c>
    </row>
    <row r="18" customFormat="false" ht="13.5" hidden="false" customHeight="false" outlineLevel="0" collapsed="false">
      <c r="M18" s="0" t="s">
        <v>773</v>
      </c>
      <c r="N18" s="0" t="n">
        <f aca="false">N17/(2*(N15+2))</f>
        <v>480000</v>
      </c>
    </row>
    <row r="24" customFormat="false" ht="13.8" hidden="false" customHeight="false" outlineLevel="0" collapsed="false">
      <c r="L24" s="7" t="n">
        <v>18</v>
      </c>
      <c r="M24" s="192" t="s">
        <v>127</v>
      </c>
      <c r="N24" s="7" t="s">
        <v>130</v>
      </c>
      <c r="O24" s="193" t="s">
        <v>131</v>
      </c>
      <c r="P24" s="194"/>
    </row>
    <row r="25" customFormat="false" ht="13.8" hidden="false" customHeight="false" outlineLevel="0" collapsed="false">
      <c r="L25" s="7" t="n">
        <v>17</v>
      </c>
      <c r="M25" s="192" t="s">
        <v>140</v>
      </c>
      <c r="N25" s="7" t="s">
        <v>143</v>
      </c>
      <c r="O25" s="193" t="s">
        <v>144</v>
      </c>
      <c r="P25" s="194"/>
    </row>
    <row r="49" customFormat="false" ht="13.5" hidden="false" customHeight="false" outlineLevel="0" collapsed="false">
      <c r="P49" s="0" t="s">
        <v>774</v>
      </c>
    </row>
    <row r="51" customFormat="false" ht="13.5" hidden="false" customHeight="false" outlineLevel="0" collapsed="false">
      <c r="B51" s="0" t="s">
        <v>775</v>
      </c>
    </row>
    <row r="69" customFormat="false" ht="13.5" hidden="false" customHeight="false" outlineLevel="0" collapsed="false">
      <c r="B69" s="0" t="s">
        <v>776</v>
      </c>
    </row>
    <row r="71" customFormat="false" ht="13.8" hidden="false" customHeight="false" outlineLevel="0" collapsed="false"/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2:K17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I7" activeCellId="0" sqref="I7"/>
    </sheetView>
  </sheetViews>
  <sheetFormatPr defaultRowHeight="12.8" outlineLevelRow="0" outlineLevelCol="0"/>
  <cols>
    <col collapsed="false" customWidth="true" hidden="false" outlineLevel="0" max="1025" min="1" style="0" width="11.64"/>
  </cols>
  <sheetData>
    <row r="2" customFormat="false" ht="13.8" hidden="false" customHeight="false" outlineLevel="0" collapsed="false">
      <c r="A2" s="0" t="s">
        <v>777</v>
      </c>
    </row>
    <row r="4" customFormat="false" ht="13.8" hidden="false" customHeight="false" outlineLevel="0" collapsed="false">
      <c r="E4" s="0" t="s">
        <v>778</v>
      </c>
      <c r="F4" s="195" t="s">
        <v>779</v>
      </c>
      <c r="G4" s="0" t="s">
        <v>780</v>
      </c>
    </row>
    <row r="5" customFormat="false" ht="13.8" hidden="false" customHeight="false" outlineLevel="0" collapsed="false">
      <c r="E5" s="0" t="s">
        <v>616</v>
      </c>
      <c r="F5" s="0" t="n">
        <v>10</v>
      </c>
      <c r="G5" s="0" t="s">
        <v>780</v>
      </c>
    </row>
    <row r="7" customFormat="false" ht="13.8" hidden="false" customHeight="false" outlineLevel="0" collapsed="false"/>
    <row r="10" customFormat="false" ht="12.8" hidden="false" customHeight="false" outlineLevel="0" collapsed="false">
      <c r="K10" s="0" t="s">
        <v>781</v>
      </c>
    </row>
    <row r="11" customFormat="false" ht="13.8" hidden="false" customHeight="false" outlineLevel="0" collapsed="false">
      <c r="E11" s="0" t="s">
        <v>622</v>
      </c>
      <c r="F11" s="0" t="n">
        <v>3.3</v>
      </c>
      <c r="G11" s="0" t="s">
        <v>622</v>
      </c>
      <c r="K11" s="0" t="s">
        <v>782</v>
      </c>
    </row>
    <row r="12" customFormat="false" ht="13.8" hidden="false" customHeight="false" outlineLevel="0" collapsed="false">
      <c r="E12" s="0" t="s">
        <v>783</v>
      </c>
      <c r="F12" s="0" t="n">
        <v>1023</v>
      </c>
      <c r="G12" s="0" t="s">
        <v>784</v>
      </c>
      <c r="H12" s="0" t="s">
        <v>785</v>
      </c>
      <c r="I12" s="0" t="s">
        <v>786</v>
      </c>
      <c r="K12" s="0" t="s">
        <v>787</v>
      </c>
    </row>
    <row r="13" customFormat="false" ht="13.8" hidden="false" customHeight="false" outlineLevel="0" collapsed="false">
      <c r="E13" s="0" t="s">
        <v>788</v>
      </c>
      <c r="F13" s="0" t="n">
        <v>890</v>
      </c>
      <c r="H13" s="0" t="n">
        <f aca="false">(F13/F$12)*F$11</f>
        <v>2.87096774193548</v>
      </c>
      <c r="I13" s="0" t="n">
        <f aca="false">(F$5*F$11)/H13-10</f>
        <v>1.49438202247191</v>
      </c>
      <c r="K13" s="0" t="s">
        <v>789</v>
      </c>
    </row>
    <row r="14" customFormat="false" ht="13.8" hidden="false" customHeight="false" outlineLevel="0" collapsed="false">
      <c r="E14" s="0" t="s">
        <v>790</v>
      </c>
      <c r="F14" s="0" t="n">
        <v>500</v>
      </c>
      <c r="H14" s="0" t="n">
        <f aca="false">(F14/F$12)*F$11</f>
        <v>1.61290322580645</v>
      </c>
      <c r="I14" s="0" t="n">
        <f aca="false">(F$5*F$11)/H14-10</f>
        <v>10.46</v>
      </c>
      <c r="K14" s="0" t="s">
        <v>791</v>
      </c>
    </row>
    <row r="16" customFormat="false" ht="13.8" hidden="false" customHeight="false" outlineLevel="0" collapsed="false">
      <c r="E16" s="0" t="s">
        <v>792</v>
      </c>
      <c r="F16" s="0" t="n">
        <v>500</v>
      </c>
      <c r="H16" s="0" t="n">
        <f aca="false">(F16/F$12)*F$11</f>
        <v>1.61290322580645</v>
      </c>
      <c r="I16" s="0" t="n">
        <f aca="false">(F$5*F$11)/H16-10</f>
        <v>10.46</v>
      </c>
    </row>
    <row r="17" customFormat="false" ht="13.8" hidden="false" customHeight="false" outlineLevel="0" collapsed="false">
      <c r="E17" s="0" t="s">
        <v>792</v>
      </c>
      <c r="F17" s="0" t="n">
        <v>100</v>
      </c>
      <c r="H17" s="0" t="n">
        <f aca="false">(F17/F$12)*F$11</f>
        <v>0.32258064516129</v>
      </c>
      <c r="I17" s="0" t="n">
        <f aca="false">(F$5*F$11)/H17-10</f>
        <v>92.3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Roman,標準"&amp;12&amp;A</oddHeader>
    <oddFooter>&amp;C&amp;"Times New Roman,標準"&amp;12ページ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56"/>
  <sheetViews>
    <sheetView showFormulas="false" showGridLines="true" showRowColHeaders="true" showZeros="true" rightToLeft="false" tabSelected="false" showOutlineSymbols="true" defaultGridColor="true" view="normal" topLeftCell="A43" colorId="64" zoomScale="85" zoomScaleNormal="85" zoomScalePageLayoutView="100" workbookViewId="0">
      <selection pane="topLeft" activeCell="B56" activeCellId="0" sqref="B56"/>
    </sheetView>
  </sheetViews>
  <sheetFormatPr defaultRowHeight="12.8" outlineLevelRow="0" outlineLevelCol="0"/>
  <cols>
    <col collapsed="false" customWidth="true" hidden="false" outlineLevel="0" max="1025" min="1" style="0" width="11.64"/>
  </cols>
  <sheetData>
    <row r="56" customFormat="false" ht="13.8" hidden="false" customHeight="false" outlineLevel="0" collapsed="false">
      <c r="B56" s="0" t="s">
        <v>793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Roman,標準"&amp;12&amp;A</oddHeader>
    <oddFooter>&amp;C&amp;"Times New Roman,標準"&amp;12ページ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2:L28"/>
  <sheetViews>
    <sheetView showFormulas="false" showGridLines="true" showRowColHeaders="true" showZeros="true" rightToLeft="false" tabSelected="true" showOutlineSymbols="true" defaultGridColor="true" view="normal" topLeftCell="A1" colorId="64" zoomScale="85" zoomScaleNormal="85" zoomScalePageLayoutView="100" workbookViewId="0">
      <selection pane="topLeft" activeCell="L8" activeCellId="0" sqref="L8"/>
    </sheetView>
  </sheetViews>
  <sheetFormatPr defaultRowHeight="12.8" outlineLevelRow="0" outlineLevelCol="0"/>
  <cols>
    <col collapsed="false" customWidth="true" hidden="false" outlineLevel="0" max="1025" min="1" style="0" width="11.64"/>
  </cols>
  <sheetData>
    <row r="2" customFormat="false" ht="12.8" hidden="false" customHeight="false" outlineLevel="0" collapsed="false">
      <c r="A2" s="0" t="s">
        <v>794</v>
      </c>
    </row>
    <row r="6" customFormat="false" ht="13.8" hidden="false" customHeight="false" outlineLevel="0" collapsed="false">
      <c r="G6" s="0" t="s">
        <v>795</v>
      </c>
      <c r="H6" s="0" t="n">
        <v>3.3</v>
      </c>
      <c r="I6" s="0" t="n">
        <v>3.3</v>
      </c>
      <c r="J6" s="0" t="n">
        <v>3.3</v>
      </c>
      <c r="K6" s="0" t="n">
        <v>3.3</v>
      </c>
      <c r="L6" s="0" t="n">
        <v>3.3</v>
      </c>
    </row>
    <row r="7" customFormat="false" ht="13.8" hidden="false" customHeight="false" outlineLevel="0" collapsed="false">
      <c r="G7" s="0" t="s">
        <v>796</v>
      </c>
      <c r="H7" s="0" t="n">
        <v>5</v>
      </c>
      <c r="I7" s="0" t="n">
        <v>3.3</v>
      </c>
      <c r="J7" s="0" t="n">
        <v>3.6</v>
      </c>
      <c r="K7" s="0" t="n">
        <v>3.8</v>
      </c>
      <c r="L7" s="0" t="n">
        <v>4</v>
      </c>
    </row>
    <row r="8" customFormat="false" ht="13.8" hidden="false" customHeight="false" outlineLevel="0" collapsed="false">
      <c r="G8" s="0" t="s">
        <v>797</v>
      </c>
      <c r="H8" s="0" t="n">
        <v>100</v>
      </c>
      <c r="I8" s="0" t="n">
        <v>100</v>
      </c>
      <c r="J8" s="0" t="n">
        <v>100</v>
      </c>
      <c r="K8" s="0" t="n">
        <v>100</v>
      </c>
      <c r="L8" s="0" t="n">
        <v>100</v>
      </c>
    </row>
    <row r="9" customFormat="false" ht="13.8" hidden="false" customHeight="false" outlineLevel="0" collapsed="false">
      <c r="G9" s="0" t="s">
        <v>758</v>
      </c>
      <c r="H9" s="0" t="n">
        <v>100</v>
      </c>
      <c r="I9" s="0" t="n">
        <v>100</v>
      </c>
      <c r="J9" s="0" t="n">
        <v>100</v>
      </c>
      <c r="K9" s="0" t="n">
        <v>100</v>
      </c>
      <c r="L9" s="0" t="n">
        <v>100</v>
      </c>
    </row>
    <row r="10" customFormat="false" ht="13.8" hidden="false" customHeight="false" outlineLevel="0" collapsed="false">
      <c r="G10" s="0" t="s">
        <v>798</v>
      </c>
      <c r="H10" s="0" t="n">
        <f aca="false">H9/(H8+H9)*H7</f>
        <v>2.5</v>
      </c>
      <c r="I10" s="0" t="n">
        <f aca="false">I9/(I8+I9)*I7</f>
        <v>1.65</v>
      </c>
      <c r="J10" s="0" t="n">
        <f aca="false">J9/(J8+J9)*J7</f>
        <v>1.8</v>
      </c>
      <c r="K10" s="0" t="n">
        <f aca="false">K9/(K8+K9)*K7</f>
        <v>1.9</v>
      </c>
      <c r="L10" s="0" t="n">
        <f aca="false">L9/(L8+L9)*L7</f>
        <v>2</v>
      </c>
    </row>
    <row r="11" customFormat="false" ht="13.8" hidden="false" customHeight="false" outlineLevel="0" collapsed="false"/>
    <row r="12" customFormat="false" ht="13.8" hidden="false" customHeight="false" outlineLevel="0" collapsed="false">
      <c r="G12" s="0" t="s">
        <v>799</v>
      </c>
      <c r="H12" s="196" t="n">
        <f aca="false">H10/H6*1024</f>
        <v>775.757575757576</v>
      </c>
      <c r="I12" s="196" t="n">
        <f aca="false">I10/I6*1024</f>
        <v>512</v>
      </c>
      <c r="J12" s="196" t="n">
        <f aca="false">J10/J6*1024</f>
        <v>558.545454545455</v>
      </c>
      <c r="K12" s="196" t="n">
        <f aca="false">K10/K6*1024</f>
        <v>589.575757575758</v>
      </c>
      <c r="L12" s="196" t="n">
        <f aca="false">L10/L6*1024</f>
        <v>620.606060606061</v>
      </c>
    </row>
    <row r="21" customFormat="false" ht="12.8" hidden="false" customHeight="false" outlineLevel="0" collapsed="false">
      <c r="A21" s="0" t="s">
        <v>800</v>
      </c>
    </row>
    <row r="22" customFormat="false" ht="13.8" hidden="false" customHeight="false" outlineLevel="0" collapsed="false"/>
    <row r="23" customFormat="false" ht="13.8" hidden="false" customHeight="false" outlineLevel="0" collapsed="false">
      <c r="I23" s="0" t="s">
        <v>801</v>
      </c>
      <c r="J23" s="0" t="s">
        <v>802</v>
      </c>
      <c r="K23" s="0" t="s">
        <v>803</v>
      </c>
    </row>
    <row r="25" customFormat="false" ht="13.8" hidden="false" customHeight="false" outlineLevel="0" collapsed="false">
      <c r="G25" s="0" t="s">
        <v>804</v>
      </c>
      <c r="H25" s="0" t="n">
        <v>10</v>
      </c>
      <c r="I25" s="0" t="n">
        <v>10</v>
      </c>
      <c r="J25" s="0" t="n">
        <v>10</v>
      </c>
      <c r="K25" s="0" t="n">
        <v>10</v>
      </c>
    </row>
    <row r="26" customFormat="false" ht="13.8" hidden="false" customHeight="false" outlineLevel="0" collapsed="false">
      <c r="G26" s="0" t="s">
        <v>805</v>
      </c>
      <c r="H26" s="0" t="n">
        <v>100</v>
      </c>
      <c r="I26" s="0" t="n">
        <v>878</v>
      </c>
      <c r="J26" s="0" t="n">
        <v>538</v>
      </c>
      <c r="K26" s="0" t="n">
        <v>12</v>
      </c>
    </row>
    <row r="28" customFormat="false" ht="13.8" hidden="false" customHeight="false" outlineLevel="0" collapsed="false">
      <c r="G28" s="0" t="s">
        <v>806</v>
      </c>
      <c r="H28" s="196" t="n">
        <f aca="false">(H25*1024)/H26+10</f>
        <v>112.4</v>
      </c>
      <c r="I28" s="196" t="n">
        <f aca="false">((I25*1024)/I26)-10</f>
        <v>1.6628701594533</v>
      </c>
      <c r="J28" s="196" t="n">
        <f aca="false">((J25*1024)/J26)-10</f>
        <v>9.03345724907063</v>
      </c>
      <c r="K28" s="196" t="n">
        <f aca="false">((K25*1024)/K26)-10</f>
        <v>843.333333333333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Roman,標準"&amp;12&amp;A</oddHeader>
    <oddFooter>&amp;C&amp;"Times New Roman,標準"&amp;12ページ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2:B31"/>
  <sheetViews>
    <sheetView showFormulas="false" showGridLines="true" showRowColHeaders="true" showZeros="true" rightToLeft="false" tabSelected="false" showOutlineSymbols="true" defaultGridColor="true" view="normal" topLeftCell="A40" colorId="64" zoomScale="85" zoomScaleNormal="85" zoomScalePageLayoutView="100" workbookViewId="0">
      <selection pane="topLeft" activeCell="B54" activeCellId="0" sqref="B54"/>
    </sheetView>
  </sheetViews>
  <sheetFormatPr defaultRowHeight="13.5" outlineLevelRow="0" outlineLevelCol="0"/>
  <cols>
    <col collapsed="false" customWidth="true" hidden="false" outlineLevel="0" max="1025" min="1" style="0" width="8.59"/>
  </cols>
  <sheetData>
    <row r="2" customFormat="false" ht="13.5" hidden="false" customHeight="false" outlineLevel="0" collapsed="false">
      <c r="A2" s="50" t="s">
        <v>184</v>
      </c>
    </row>
    <row r="23" customFormat="false" ht="13.5" hidden="false" customHeight="false" outlineLevel="0" collapsed="false">
      <c r="B23" s="0" t="s">
        <v>185</v>
      </c>
    </row>
    <row r="25" customFormat="false" ht="13.5" hidden="false" customHeight="false" outlineLevel="0" collapsed="false">
      <c r="B25" s="0" t="s">
        <v>186</v>
      </c>
    </row>
    <row r="31" customFormat="false" ht="13.5" hidden="false" customHeight="false" outlineLevel="0" collapsed="false">
      <c r="B31" s="0" t="s">
        <v>187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2:W65536"/>
  <sheetViews>
    <sheetView showFormulas="false" showGridLines="true" showRowColHeaders="true" showZeros="true" rightToLeft="false" tabSelected="false" showOutlineSymbols="true" defaultGridColor="true" view="normal" topLeftCell="A33" colorId="64" zoomScale="85" zoomScaleNormal="85" zoomScalePageLayoutView="100" workbookViewId="0">
      <selection pane="topLeft" activeCell="X59" activeCellId="0" sqref="X59"/>
    </sheetView>
  </sheetViews>
  <sheetFormatPr defaultRowHeight="13.5" outlineLevelRow="0" outlineLevelCol="0"/>
  <cols>
    <col collapsed="false" customWidth="true" hidden="false" outlineLevel="0" max="19" min="1" style="0" width="6.57"/>
    <col collapsed="false" customWidth="true" hidden="false" outlineLevel="0" max="20" min="20" style="0" width="8.32"/>
    <col collapsed="false" customWidth="true" hidden="false" outlineLevel="0" max="1025" min="21" style="0" width="6.57"/>
  </cols>
  <sheetData>
    <row r="2" customFormat="false" ht="13.5" hidden="false" customHeight="false" outlineLevel="0" collapsed="false">
      <c r="B2" s="0" t="s">
        <v>188</v>
      </c>
      <c r="C2" s="0" t="s">
        <v>189</v>
      </c>
    </row>
    <row r="3" customFormat="false" ht="13.5" hidden="false" customHeight="false" outlineLevel="0" collapsed="false">
      <c r="B3" s="0" t="s">
        <v>190</v>
      </c>
      <c r="C3" s="0" t="s">
        <v>191</v>
      </c>
    </row>
    <row r="4" customFormat="false" ht="13.5" hidden="false" customHeight="false" outlineLevel="0" collapsed="false">
      <c r="B4" s="0" t="s">
        <v>192</v>
      </c>
      <c r="C4" s="0" t="s">
        <v>193</v>
      </c>
    </row>
    <row r="5" customFormat="false" ht="13.5" hidden="false" customHeight="false" outlineLevel="0" collapsed="false">
      <c r="B5" s="0" t="s">
        <v>194</v>
      </c>
      <c r="C5" s="0" t="s">
        <v>195</v>
      </c>
    </row>
    <row r="7" customFormat="false" ht="13.5" hidden="false" customHeight="false" outlineLevel="0" collapsed="false">
      <c r="B7" s="51"/>
      <c r="C7" s="51"/>
      <c r="D7" s="35" t="s">
        <v>196</v>
      </c>
      <c r="G7" s="35" t="s">
        <v>197</v>
      </c>
    </row>
    <row r="8" customFormat="false" ht="13.5" hidden="false" customHeight="false" outlineLevel="0" collapsed="false">
      <c r="B8" s="51"/>
      <c r="C8" s="51"/>
      <c r="D8" s="35" t="s">
        <v>198</v>
      </c>
      <c r="G8" s="35" t="s">
        <v>199</v>
      </c>
      <c r="K8" s="0" t="s">
        <v>200</v>
      </c>
    </row>
    <row r="9" customFormat="false" ht="13.5" hidden="false" customHeight="false" outlineLevel="0" collapsed="false">
      <c r="B9" s="52" t="n">
        <v>15</v>
      </c>
      <c r="C9" s="53" t="n">
        <v>8</v>
      </c>
      <c r="D9" s="54" t="n">
        <v>1</v>
      </c>
      <c r="E9" s="0" t="str">
        <f aca="false">CPU!S52</f>
        <v>SPI_SCK2</v>
      </c>
      <c r="G9" s="55" t="n">
        <v>0</v>
      </c>
      <c r="K9" s="7" t="n">
        <v>3</v>
      </c>
      <c r="L9" s="7" t="s">
        <v>36</v>
      </c>
      <c r="M9" s="7" t="s">
        <v>32</v>
      </c>
    </row>
    <row r="10" customFormat="false" ht="13.5" hidden="false" customHeight="false" outlineLevel="0" collapsed="false">
      <c r="B10" s="56" t="n">
        <v>14</v>
      </c>
      <c r="C10" s="57" t="n">
        <v>4</v>
      </c>
      <c r="D10" s="57" t="n">
        <v>0</v>
      </c>
      <c r="E10" s="0" t="str">
        <f aca="false">CPU!S51</f>
        <v>RB14(SDC CS)</v>
      </c>
      <c r="G10" s="58" t="n">
        <v>0</v>
      </c>
      <c r="K10" s="7" t="n">
        <v>26</v>
      </c>
      <c r="L10" s="7" t="s">
        <v>42</v>
      </c>
      <c r="M10" s="59" t="s">
        <v>46</v>
      </c>
      <c r="N10" s="1" t="s">
        <v>201</v>
      </c>
    </row>
    <row r="11" customFormat="false" ht="13.5" hidden="false" customHeight="false" outlineLevel="0" collapsed="false">
      <c r="B11" s="56" t="n">
        <v>13</v>
      </c>
      <c r="C11" s="57" t="n">
        <v>2</v>
      </c>
      <c r="D11" s="60" t="n">
        <v>1</v>
      </c>
      <c r="E11" s="0" t="str">
        <f aca="false">CPU!S50</f>
        <v>SPI_SDI2</v>
      </c>
      <c r="G11" s="58" t="n">
        <v>0</v>
      </c>
      <c r="K11" s="7" t="n">
        <v>25</v>
      </c>
      <c r="L11" s="7" t="s">
        <v>60</v>
      </c>
      <c r="M11" s="59" t="s">
        <v>61</v>
      </c>
      <c r="N11" s="1"/>
    </row>
    <row r="12" customFormat="false" ht="13.5" hidden="false" customHeight="false" outlineLevel="0" collapsed="false">
      <c r="B12" s="61" t="n">
        <v>12</v>
      </c>
      <c r="C12" s="62" t="n">
        <v>1</v>
      </c>
      <c r="D12" s="62" t="n">
        <v>1</v>
      </c>
      <c r="E12" s="0" t="str">
        <f aca="false">CPU!S49</f>
        <v>LCD_POWER</v>
      </c>
      <c r="G12" s="63" t="n">
        <v>0</v>
      </c>
      <c r="K12" s="7" t="n">
        <v>24</v>
      </c>
      <c r="L12" s="7" t="s">
        <v>70</v>
      </c>
      <c r="M12" s="59" t="s">
        <v>74</v>
      </c>
      <c r="N12" s="1"/>
    </row>
    <row r="13" customFormat="false" ht="13.5" hidden="false" customHeight="false" outlineLevel="0" collapsed="false">
      <c r="B13" s="52" t="n">
        <v>11</v>
      </c>
      <c r="C13" s="53" t="n">
        <v>8</v>
      </c>
      <c r="D13" s="53" t="n">
        <v>0</v>
      </c>
      <c r="E13" s="0" t="str">
        <f aca="false">CPU!S48</f>
        <v>U2RX</v>
      </c>
      <c r="G13" s="55" t="n">
        <v>0</v>
      </c>
    </row>
    <row r="14" customFormat="false" ht="13.5" hidden="false" customHeight="false" outlineLevel="0" collapsed="false">
      <c r="B14" s="56" t="n">
        <v>10</v>
      </c>
      <c r="C14" s="57" t="n">
        <v>4</v>
      </c>
      <c r="D14" s="57" t="n">
        <v>0</v>
      </c>
      <c r="E14" s="0" t="str">
        <f aca="false">CPU!S47</f>
        <v>U2TX</v>
      </c>
      <c r="G14" s="58" t="n">
        <v>0</v>
      </c>
    </row>
    <row r="15" customFormat="false" ht="13.5" hidden="false" customHeight="false" outlineLevel="0" collapsed="false">
      <c r="B15" s="56" t="n">
        <v>9</v>
      </c>
      <c r="C15" s="57" t="n">
        <v>2</v>
      </c>
      <c r="D15" s="64" t="n">
        <v>1</v>
      </c>
      <c r="E15" s="0" t="str">
        <f aca="false">CPU!S44</f>
        <v>I2C_SDA1</v>
      </c>
      <c r="G15" s="58" t="n">
        <v>0</v>
      </c>
    </row>
    <row r="16" customFormat="false" ht="13.5" hidden="false" customHeight="false" outlineLevel="0" collapsed="false">
      <c r="B16" s="61" t="n">
        <v>8</v>
      </c>
      <c r="C16" s="62" t="n">
        <v>1</v>
      </c>
      <c r="D16" s="65" t="n">
        <v>1</v>
      </c>
      <c r="E16" s="0" t="str">
        <f aca="false">CPU!S43</f>
        <v>I2C_SCL1</v>
      </c>
      <c r="G16" s="63" t="n">
        <v>0</v>
      </c>
    </row>
    <row r="17" customFormat="false" ht="13.5" hidden="false" customHeight="false" outlineLevel="0" collapsed="false">
      <c r="B17" s="52" t="n">
        <v>7</v>
      </c>
      <c r="C17" s="53" t="n">
        <v>8</v>
      </c>
      <c r="D17" s="53" t="n">
        <v>0</v>
      </c>
      <c r="E17" s="0" t="str">
        <f aca="false">CPU!S42</f>
        <v>PWM</v>
      </c>
      <c r="G17" s="55" t="n">
        <v>0</v>
      </c>
    </row>
    <row r="18" customFormat="false" ht="13.5" hidden="false" customHeight="false" outlineLevel="0" collapsed="false">
      <c r="B18" s="56" t="n">
        <v>6</v>
      </c>
      <c r="C18" s="57" t="n">
        <v>4</v>
      </c>
      <c r="D18" s="57" t="n">
        <v>0</v>
      </c>
      <c r="E18" s="0" t="str">
        <f aca="false">CPU!S41</f>
        <v>LED</v>
      </c>
      <c r="G18" s="58" t="n">
        <v>0</v>
      </c>
    </row>
    <row r="19" customFormat="false" ht="13.5" hidden="false" customHeight="false" outlineLevel="0" collapsed="false">
      <c r="B19" s="56" t="n">
        <v>5</v>
      </c>
      <c r="C19" s="57" t="n">
        <v>2</v>
      </c>
      <c r="D19" s="57" t="n">
        <v>0</v>
      </c>
      <c r="E19" s="0" t="str">
        <f aca="false">CPU!S40</f>
        <v>Audio ~CE(open drain)</v>
      </c>
      <c r="G19" s="58" t="n">
        <v>0</v>
      </c>
    </row>
    <row r="20" customFormat="false" ht="13.5" hidden="false" customHeight="false" outlineLevel="0" collapsed="false">
      <c r="B20" s="61" t="n">
        <v>4</v>
      </c>
      <c r="C20" s="62" t="n">
        <v>1</v>
      </c>
      <c r="D20" s="62" t="n">
        <v>1</v>
      </c>
      <c r="E20" s="0" t="str">
        <f aca="false">CPU!S37</f>
        <v>xtal 32khz</v>
      </c>
      <c r="G20" s="63" t="n">
        <v>0</v>
      </c>
      <c r="H20" s="0" t="str">
        <f aca="false">CPU!S38</f>
        <v>xtal 32khz</v>
      </c>
    </row>
    <row r="21" customFormat="false" ht="13.5" hidden="false" customHeight="false" outlineLevel="0" collapsed="false">
      <c r="B21" s="52" t="n">
        <v>3</v>
      </c>
      <c r="C21" s="53" t="n">
        <v>8</v>
      </c>
      <c r="D21" s="53" t="n">
        <v>1</v>
      </c>
      <c r="E21" s="0" t="str">
        <f aca="false">CPU!S33</f>
        <v>AN5/SW2</v>
      </c>
      <c r="G21" s="55" t="n">
        <v>1</v>
      </c>
      <c r="H21" s="0" t="str">
        <f aca="false">CPU!S36</f>
        <v>SW4</v>
      </c>
    </row>
    <row r="22" customFormat="false" ht="13.5" hidden="false" customHeight="false" outlineLevel="0" collapsed="false">
      <c r="B22" s="56" t="n">
        <v>2</v>
      </c>
      <c r="C22" s="57" t="n">
        <v>4</v>
      </c>
      <c r="D22" s="57" t="n">
        <v>1</v>
      </c>
      <c r="E22" s="0" t="str">
        <f aca="false">CPU!S32</f>
        <v>SW1</v>
      </c>
      <c r="G22" s="58" t="n">
        <v>1</v>
      </c>
      <c r="H22" s="0" t="str">
        <f aca="false">CPU!S35</f>
        <v>SW3</v>
      </c>
    </row>
    <row r="23" customFormat="false" ht="13.5" hidden="false" customHeight="false" outlineLevel="0" collapsed="false">
      <c r="B23" s="56" t="n">
        <v>1</v>
      </c>
      <c r="C23" s="57" t="n">
        <v>2</v>
      </c>
      <c r="D23" s="57" t="n">
        <v>1</v>
      </c>
      <c r="E23" s="0" t="str">
        <f aca="false">CPU!S31</f>
        <v>PGEC1</v>
      </c>
      <c r="G23" s="66" t="n">
        <v>1</v>
      </c>
      <c r="H23" s="0" t="str">
        <f aca="false">CPU!S29</f>
        <v>SPI_SDO2</v>
      </c>
    </row>
    <row r="24" customFormat="false" ht="13.5" hidden="false" customHeight="false" outlineLevel="0" collapsed="false">
      <c r="B24" s="61" t="n">
        <v>0</v>
      </c>
      <c r="C24" s="62" t="n">
        <v>1</v>
      </c>
      <c r="D24" s="62" t="n">
        <v>0</v>
      </c>
      <c r="E24" s="0" t="str">
        <f aca="false">CPU!S30</f>
        <v>PGED1</v>
      </c>
      <c r="G24" s="63" t="n">
        <v>1</v>
      </c>
      <c r="H24" s="0" t="str">
        <f aca="false">CPU!S28</f>
        <v>AN0</v>
      </c>
    </row>
    <row r="25" customFormat="false" ht="13.5" hidden="false" customHeight="false" outlineLevel="0" collapsed="false">
      <c r="B25" s="51"/>
      <c r="C25" s="51"/>
      <c r="D25" s="51"/>
      <c r="G25" s="51"/>
    </row>
    <row r="26" customFormat="false" ht="13.5" hidden="false" customHeight="false" outlineLevel="0" collapsed="false">
      <c r="B26" s="51"/>
      <c r="C26" s="51"/>
      <c r="D26" s="35" t="s">
        <v>202</v>
      </c>
      <c r="G26" s="35" t="s">
        <v>202</v>
      </c>
    </row>
    <row r="27" customFormat="false" ht="13.5" hidden="false" customHeight="false" outlineLevel="0" collapsed="false">
      <c r="B27" s="51"/>
      <c r="C27" s="51"/>
      <c r="D27" s="55" t="str">
        <f aca="false">DEC2HEX(8*D9+4*D10+2*D11+D12)</f>
        <v>B</v>
      </c>
      <c r="G27" s="55" t="str">
        <f aca="false">DEC2HEX(8*G9+4*G10+2*G11+G12)</f>
        <v>0</v>
      </c>
    </row>
    <row r="28" customFormat="false" ht="13.5" hidden="false" customHeight="false" outlineLevel="0" collapsed="false">
      <c r="B28" s="51"/>
      <c r="C28" s="51"/>
      <c r="D28" s="58" t="str">
        <f aca="false">DEC2HEX(8*D13+4*D14+2*D15+D16)</f>
        <v>3</v>
      </c>
      <c r="G28" s="58" t="str">
        <f aca="false">DEC2HEX(8*G13+4*G14+2*G15+G16)</f>
        <v>0</v>
      </c>
    </row>
    <row r="29" customFormat="false" ht="13.5" hidden="false" customHeight="false" outlineLevel="0" collapsed="false">
      <c r="B29" s="51"/>
      <c r="C29" s="51"/>
      <c r="D29" s="58" t="str">
        <f aca="false">DEC2HEX(8*D17+4*D18+2*D19+D20)</f>
        <v>1</v>
      </c>
      <c r="G29" s="58" t="str">
        <f aca="false">DEC2HEX(8*G17+4*G18+2*G19+G20)</f>
        <v>0</v>
      </c>
    </row>
    <row r="30" customFormat="false" ht="13.5" hidden="false" customHeight="false" outlineLevel="0" collapsed="false">
      <c r="B30" s="51"/>
      <c r="C30" s="51"/>
      <c r="D30" s="63" t="str">
        <f aca="false">DEC2HEX(8*D21+4*D22+2*D23+D24)</f>
        <v>E</v>
      </c>
      <c r="G30" s="63" t="str">
        <f aca="false">DEC2HEX(8*G21+4*G22+2*G23+G24)</f>
        <v>F</v>
      </c>
    </row>
    <row r="40" customFormat="false" ht="13.5" hidden="false" customHeight="false" outlineLevel="0" collapsed="false">
      <c r="A40" s="0" t="s">
        <v>203</v>
      </c>
    </row>
    <row r="71" customFormat="false" ht="13.8" hidden="false" customHeight="false" outlineLevel="0" collapsed="false">
      <c r="A71" s="0" t="s">
        <v>204</v>
      </c>
      <c r="W71" s="0" t="s">
        <v>205</v>
      </c>
    </row>
    <row r="72" customFormat="false" ht="13.8" hidden="false" customHeight="false" outlineLevel="0" collapsed="false">
      <c r="B72" s="0" t="s">
        <v>206</v>
      </c>
    </row>
    <row r="95" customFormat="false" ht="13.5" hidden="false" customHeight="false" outlineLevel="0" collapsed="false">
      <c r="B95" s="0" t="s">
        <v>207</v>
      </c>
    </row>
    <row r="109" customFormat="false" ht="13.5" hidden="false" customHeight="false" outlineLevel="0" collapsed="false">
      <c r="B109" s="0" t="s">
        <v>208</v>
      </c>
    </row>
    <row r="125" customFormat="false" ht="13.5" hidden="false" customHeight="false" outlineLevel="0" collapsed="false">
      <c r="B125" s="0" t="s">
        <v>209</v>
      </c>
    </row>
    <row r="145" customFormat="false" ht="13.5" hidden="false" customHeight="false" outlineLevel="0" collapsed="false">
      <c r="B145" s="0" t="s">
        <v>210</v>
      </c>
    </row>
    <row r="164" customFormat="false" ht="13.5" hidden="false" customHeight="false" outlineLevel="0" collapsed="false">
      <c r="B164" s="0" t="s">
        <v>211</v>
      </c>
    </row>
    <row r="1048559" customFormat="false" ht="12.8" hidden="false" customHeight="false" outlineLevel="0" collapsed="false"/>
    <row r="1048560" customFormat="false" ht="12.8" hidden="false" customHeight="false" outlineLevel="0" collapsed="false"/>
    <row r="1048561" customFormat="false" ht="12.8" hidden="false" customHeight="false" outlineLevel="0" collapsed="false"/>
    <row r="1048562" customFormat="false" ht="12.8" hidden="false" customHeight="false" outlineLevel="0" collapsed="false"/>
    <row r="1048563" customFormat="false" ht="12.8" hidden="false" customHeight="false" outlineLevel="0" collapsed="false"/>
    <row r="1048564" customFormat="false" ht="12.8" hidden="false" customHeight="false" outlineLevel="0" collapsed="false"/>
    <row r="1048565" customFormat="false" ht="12.8" hidden="false" customHeight="false" outlineLevel="0" collapsed="false"/>
    <row r="1048566" customFormat="false" ht="12.8" hidden="false" customHeight="false" outlineLevel="0" collapsed="false"/>
    <row r="1048567" customFormat="false" ht="12.8" hidden="false" customHeight="false" outlineLevel="0" collapsed="false"/>
    <row r="1048568" customFormat="false" ht="12.8" hidden="false" customHeight="false" outlineLevel="0" collapsed="false"/>
    <row r="1048569" customFormat="false" ht="12.8" hidden="false" customHeight="false" outlineLevel="0" collapsed="false"/>
    <row r="1048570" customFormat="false" ht="12.8" hidden="false" customHeight="false" outlineLevel="0" collapsed="false"/>
    <row r="1048571" customFormat="false" ht="12.8" hidden="false" customHeight="false" outlineLevel="0" collapsed="false"/>
    <row r="1048572" customFormat="false" ht="12.8" hidden="false" customHeight="false" outlineLevel="0" collapsed="false"/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conditionalFormatting sqref="L9">
    <cfRule type="cellIs" priority="2" operator="equal" aboveAverage="0" equalAverage="0" bottom="0" percent="0" rank="0" text="" dxfId="0">
      <formula>"—"</formula>
    </cfRule>
    <cfRule type="cellIs" priority="3" operator="equal" aboveAverage="0" equalAverage="0" bottom="0" percent="0" rank="0" text="" dxfId="1">
      <formula>"-"</formula>
    </cfRule>
  </conditionalFormatting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L209"/>
  <sheetViews>
    <sheetView showFormulas="false" showGridLines="true" showRowColHeaders="true" showZeros="true" rightToLeft="false" tabSelected="false" showOutlineSymbols="true" defaultGridColor="true" view="normal" topLeftCell="A52" colorId="64" zoomScale="85" zoomScaleNormal="85" zoomScalePageLayoutView="100" workbookViewId="0">
      <selection pane="topLeft" activeCell="L72" activeCellId="0" sqref="L72"/>
    </sheetView>
  </sheetViews>
  <sheetFormatPr defaultRowHeight="13.5" outlineLevelRow="0" outlineLevelCol="0"/>
  <cols>
    <col collapsed="false" customWidth="true" hidden="false" outlineLevel="0" max="1" min="1" style="0" width="20.32"/>
    <col collapsed="false" customWidth="true" hidden="false" outlineLevel="0" max="2" min="2" style="0" width="66.42"/>
    <col collapsed="false" customWidth="true" hidden="false" outlineLevel="0" max="1025" min="3" style="0" width="8.59"/>
  </cols>
  <sheetData>
    <row r="1" customFormat="false" ht="21" hidden="false" customHeight="false" outlineLevel="0" collapsed="false">
      <c r="A1" s="67" t="s">
        <v>212</v>
      </c>
    </row>
    <row r="3" customFormat="false" ht="16.5" hidden="false" customHeight="false" outlineLevel="0" collapsed="false">
      <c r="A3" s="68" t="s">
        <v>213</v>
      </c>
    </row>
    <row r="5" customFormat="false" ht="14.25" hidden="false" customHeight="false" outlineLevel="0" collapsed="false">
      <c r="A5" s="69" t="s">
        <v>214</v>
      </c>
    </row>
    <row r="7" customFormat="false" ht="13.5" hidden="false" customHeight="false" outlineLevel="0" collapsed="false">
      <c r="A7" s="0" t="s">
        <v>215</v>
      </c>
    </row>
    <row r="9" customFormat="false" ht="15.75" hidden="false" customHeight="false" outlineLevel="0" collapsed="false">
      <c r="A9" s="70" t="s">
        <v>216</v>
      </c>
    </row>
    <row r="10" customFormat="false" ht="15.75" hidden="false" customHeight="false" outlineLevel="0" collapsed="false">
      <c r="A10" s="70" t="s">
        <v>217</v>
      </c>
    </row>
    <row r="11" customFormat="false" ht="15.75" hidden="false" customHeight="false" outlineLevel="0" collapsed="false">
      <c r="A11" s="70" t="s">
        <v>218</v>
      </c>
    </row>
    <row r="12" customFormat="false" ht="15.75" hidden="false" customHeight="false" outlineLevel="0" collapsed="false">
      <c r="A12" s="70" t="s">
        <v>219</v>
      </c>
    </row>
    <row r="13" customFormat="false" ht="15.75" hidden="false" customHeight="false" outlineLevel="0" collapsed="false">
      <c r="A13" s="70" t="s">
        <v>220</v>
      </c>
    </row>
    <row r="14" customFormat="false" ht="15.75" hidden="false" customHeight="false" outlineLevel="0" collapsed="false">
      <c r="A14" s="70" t="s">
        <v>221</v>
      </c>
    </row>
    <row r="16" customFormat="false" ht="14.25" hidden="false" customHeight="false" outlineLevel="0" collapsed="false">
      <c r="A16" s="69" t="s">
        <v>222</v>
      </c>
    </row>
    <row r="18" customFormat="false" ht="13.5" hidden="false" customHeight="false" outlineLevel="0" collapsed="false">
      <c r="A18" s="0" t="s">
        <v>215</v>
      </c>
    </row>
    <row r="20" customFormat="false" ht="15.75" hidden="false" customHeight="false" outlineLevel="0" collapsed="false">
      <c r="A20" s="70" t="s">
        <v>216</v>
      </c>
    </row>
    <row r="21" customFormat="false" ht="15.75" hidden="false" customHeight="false" outlineLevel="0" collapsed="false">
      <c r="A21" s="70" t="s">
        <v>217</v>
      </c>
    </row>
    <row r="22" customFormat="false" ht="15.75" hidden="false" customHeight="false" outlineLevel="0" collapsed="false">
      <c r="A22" s="70" t="s">
        <v>218</v>
      </c>
    </row>
    <row r="23" customFormat="false" ht="15.75" hidden="false" customHeight="false" outlineLevel="0" collapsed="false">
      <c r="A23" s="70" t="s">
        <v>219</v>
      </c>
    </row>
    <row r="24" customFormat="false" ht="15.75" hidden="false" customHeight="false" outlineLevel="0" collapsed="false">
      <c r="A24" s="70" t="s">
        <v>220</v>
      </c>
    </row>
    <row r="25" customFormat="false" ht="15.75" hidden="false" customHeight="false" outlineLevel="0" collapsed="false">
      <c r="A25" s="70" t="s">
        <v>223</v>
      </c>
    </row>
    <row r="27" customFormat="false" ht="14.25" hidden="false" customHeight="false" outlineLevel="0" collapsed="false">
      <c r="A27" s="69" t="s">
        <v>224</v>
      </c>
    </row>
    <row r="29" customFormat="false" ht="13.5" hidden="false" customHeight="false" outlineLevel="0" collapsed="false">
      <c r="A29" s="0" t="s">
        <v>215</v>
      </c>
    </row>
    <row r="31" customFormat="false" ht="15.75" hidden="false" customHeight="false" outlineLevel="0" collapsed="false">
      <c r="A31" s="70" t="s">
        <v>216</v>
      </c>
    </row>
    <row r="32" customFormat="false" ht="15.75" hidden="false" customHeight="false" outlineLevel="0" collapsed="false">
      <c r="A32" s="70" t="s">
        <v>217</v>
      </c>
    </row>
    <row r="33" customFormat="false" ht="15.75" hidden="false" customHeight="false" outlineLevel="0" collapsed="false">
      <c r="A33" s="70" t="s">
        <v>218</v>
      </c>
    </row>
    <row r="34" customFormat="false" ht="15.75" hidden="false" customHeight="false" outlineLevel="0" collapsed="false">
      <c r="A34" s="70" t="s">
        <v>219</v>
      </c>
    </row>
    <row r="35" customFormat="false" ht="15.75" hidden="false" customHeight="false" outlineLevel="0" collapsed="false">
      <c r="A35" s="70" t="s">
        <v>220</v>
      </c>
    </row>
    <row r="36" customFormat="false" ht="15.75" hidden="false" customHeight="false" outlineLevel="0" collapsed="false">
      <c r="A36" s="70" t="s">
        <v>225</v>
      </c>
    </row>
    <row r="38" customFormat="false" ht="16.5" hidden="false" customHeight="false" outlineLevel="0" collapsed="false">
      <c r="A38" s="68" t="s">
        <v>226</v>
      </c>
    </row>
    <row r="40" customFormat="false" ht="14.25" hidden="false" customHeight="false" outlineLevel="0" collapsed="false">
      <c r="A40" s="69"/>
    </row>
    <row r="41" customFormat="false" ht="21" hidden="false" customHeight="false" outlineLevel="0" collapsed="false">
      <c r="A41" s="71" t="s">
        <v>227</v>
      </c>
    </row>
    <row r="42" customFormat="false" ht="13.5" hidden="false" customHeight="false" outlineLevel="0" collapsed="false">
      <c r="A42" s="72"/>
    </row>
    <row r="43" customFormat="false" ht="14.25" hidden="false" customHeight="false" outlineLevel="0" collapsed="false">
      <c r="A43" s="73" t="s">
        <v>228</v>
      </c>
      <c r="C43" s="51"/>
    </row>
    <row r="44" customFormat="false" ht="15.75" hidden="false" customHeight="false" outlineLevel="0" collapsed="false">
      <c r="A44" s="74" t="s">
        <v>229</v>
      </c>
      <c r="B44" s="74" t="s">
        <v>230</v>
      </c>
      <c r="C44" s="75" t="s">
        <v>231</v>
      </c>
      <c r="D44" s="0" t="s">
        <v>232</v>
      </c>
    </row>
    <row r="45" customFormat="false" ht="15.75" hidden="false" customHeight="false" outlineLevel="0" collapsed="false">
      <c r="A45" s="74" t="s">
        <v>233</v>
      </c>
      <c r="B45" s="74" t="s">
        <v>234</v>
      </c>
      <c r="C45" s="75"/>
    </row>
    <row r="46" customFormat="false" ht="14.25" hidden="false" customHeight="false" outlineLevel="0" collapsed="false">
      <c r="A46" s="73" t="s">
        <v>235</v>
      </c>
      <c r="B46" s="76"/>
      <c r="C46" s="51"/>
    </row>
    <row r="47" customFormat="false" ht="15.75" hidden="false" customHeight="false" outlineLevel="0" collapsed="false">
      <c r="A47" s="74" t="s">
        <v>236</v>
      </c>
      <c r="B47" s="74" t="s">
        <v>230</v>
      </c>
      <c r="C47" s="75" t="s">
        <v>231</v>
      </c>
      <c r="D47" s="0" t="s">
        <v>232</v>
      </c>
    </row>
    <row r="48" customFormat="false" ht="15.75" hidden="false" customHeight="false" outlineLevel="0" collapsed="false">
      <c r="A48" s="74" t="s">
        <v>237</v>
      </c>
      <c r="B48" s="74" t="s">
        <v>234</v>
      </c>
      <c r="C48" s="75"/>
    </row>
    <row r="49" customFormat="false" ht="14.25" hidden="false" customHeight="false" outlineLevel="0" collapsed="false">
      <c r="A49" s="77" t="s">
        <v>238</v>
      </c>
      <c r="B49" s="78"/>
      <c r="C49" s="79"/>
    </row>
    <row r="50" customFormat="false" ht="15.75" hidden="false" customHeight="false" outlineLevel="0" collapsed="false">
      <c r="A50" s="80" t="s">
        <v>239</v>
      </c>
      <c r="B50" s="80" t="s">
        <v>240</v>
      </c>
      <c r="C50" s="81" t="s">
        <v>231</v>
      </c>
      <c r="D50" s="0" t="s">
        <v>241</v>
      </c>
    </row>
    <row r="51" customFormat="false" ht="15.75" hidden="false" customHeight="false" outlineLevel="0" collapsed="false">
      <c r="A51" s="80" t="s">
        <v>242</v>
      </c>
      <c r="B51" s="80" t="s">
        <v>243</v>
      </c>
      <c r="C51" s="81"/>
    </row>
    <row r="52" customFormat="false" ht="14.25" hidden="false" customHeight="false" outlineLevel="0" collapsed="false">
      <c r="A52" s="77" t="s">
        <v>244</v>
      </c>
      <c r="B52" s="78"/>
      <c r="C52" s="79"/>
    </row>
    <row r="53" customFormat="false" ht="15.75" hidden="false" customHeight="false" outlineLevel="0" collapsed="false">
      <c r="A53" s="80" t="s">
        <v>245</v>
      </c>
      <c r="B53" s="80" t="s">
        <v>240</v>
      </c>
      <c r="C53" s="81" t="s">
        <v>231</v>
      </c>
      <c r="D53" s="0" t="s">
        <v>241</v>
      </c>
    </row>
    <row r="54" customFormat="false" ht="15.75" hidden="false" customHeight="false" outlineLevel="0" collapsed="false">
      <c r="A54" s="80" t="s">
        <v>246</v>
      </c>
      <c r="B54" s="80" t="s">
        <v>247</v>
      </c>
      <c r="C54" s="81"/>
    </row>
    <row r="55" customFormat="false" ht="14.25" hidden="false" customHeight="false" outlineLevel="0" collapsed="false">
      <c r="A55" s="73" t="s">
        <v>248</v>
      </c>
      <c r="B55" s="76"/>
      <c r="C55" s="51"/>
    </row>
    <row r="56" customFormat="false" ht="15.75" hidden="false" customHeight="false" outlineLevel="0" collapsed="false">
      <c r="A56" s="74" t="s">
        <v>249</v>
      </c>
      <c r="B56" s="74" t="s">
        <v>250</v>
      </c>
      <c r="C56" s="75"/>
    </row>
    <row r="57" customFormat="false" ht="15.75" hidden="false" customHeight="false" outlineLevel="0" collapsed="false">
      <c r="A57" s="74" t="s">
        <v>251</v>
      </c>
      <c r="B57" s="74" t="s">
        <v>252</v>
      </c>
      <c r="C57" s="75" t="s">
        <v>231</v>
      </c>
    </row>
    <row r="58" customFormat="false" ht="15.75" hidden="false" customHeight="false" outlineLevel="0" collapsed="false">
      <c r="A58" s="74" t="s">
        <v>253</v>
      </c>
      <c r="B58" s="74" t="s">
        <v>254</v>
      </c>
      <c r="C58" s="75"/>
    </row>
    <row r="59" customFormat="false" ht="15.75" hidden="false" customHeight="false" outlineLevel="0" collapsed="false">
      <c r="A59" s="74" t="s">
        <v>255</v>
      </c>
      <c r="B59" s="74" t="s">
        <v>256</v>
      </c>
      <c r="C59" s="75"/>
    </row>
    <row r="60" customFormat="false" ht="15.75" hidden="false" customHeight="false" outlineLevel="0" collapsed="false">
      <c r="A60" s="74" t="s">
        <v>257</v>
      </c>
      <c r="B60" s="74" t="s">
        <v>258</v>
      </c>
      <c r="C60" s="75"/>
    </row>
    <row r="61" customFormat="false" ht="15.75" hidden="false" customHeight="false" outlineLevel="0" collapsed="false">
      <c r="A61" s="74" t="s">
        <v>259</v>
      </c>
      <c r="B61" s="74" t="s">
        <v>260</v>
      </c>
      <c r="C61" s="75"/>
    </row>
    <row r="62" customFormat="false" ht="15.75" hidden="false" customHeight="false" outlineLevel="0" collapsed="false">
      <c r="A62" s="74" t="s">
        <v>261</v>
      </c>
      <c r="B62" s="74" t="s">
        <v>262</v>
      </c>
      <c r="C62" s="75"/>
    </row>
    <row r="63" customFormat="false" ht="15.75" hidden="false" customHeight="false" outlineLevel="0" collapsed="false">
      <c r="A63" s="74" t="s">
        <v>263</v>
      </c>
      <c r="B63" s="74" t="s">
        <v>264</v>
      </c>
      <c r="C63" s="75"/>
      <c r="F63" s="0" t="s">
        <v>265</v>
      </c>
    </row>
    <row r="64" customFormat="false" ht="14.25" hidden="false" customHeight="false" outlineLevel="0" collapsed="false">
      <c r="A64" s="73" t="s">
        <v>266</v>
      </c>
      <c r="B64" s="76"/>
      <c r="C64" s="51"/>
      <c r="F64" s="0" t="s">
        <v>267</v>
      </c>
      <c r="G64" s="82" t="s">
        <v>268</v>
      </c>
      <c r="H64" s="83"/>
      <c r="I64" s="84" t="s">
        <v>269</v>
      </c>
      <c r="J64" s="83"/>
      <c r="K64" s="85" t="s">
        <v>270</v>
      </c>
      <c r="L64" s="86" t="s">
        <v>271</v>
      </c>
    </row>
    <row r="65" customFormat="false" ht="15.75" hidden="false" customHeight="false" outlineLevel="0" collapsed="false">
      <c r="A65" s="74" t="s">
        <v>272</v>
      </c>
      <c r="B65" s="74" t="s">
        <v>273</v>
      </c>
      <c r="C65" s="75"/>
      <c r="F65" s="0" t="n">
        <v>8</v>
      </c>
      <c r="G65" s="87" t="n">
        <v>2</v>
      </c>
      <c r="H65" s="88" t="n">
        <f aca="false">F65/G65</f>
        <v>4</v>
      </c>
      <c r="I65" s="89" t="n">
        <v>20</v>
      </c>
      <c r="J65" s="88" t="n">
        <f aca="false">H$65*I65</f>
        <v>80</v>
      </c>
      <c r="K65" s="90" t="n">
        <v>2</v>
      </c>
      <c r="L65" s="91" t="n">
        <f aca="false">J65/K65</f>
        <v>40</v>
      </c>
    </row>
    <row r="66" customFormat="false" ht="15.75" hidden="false" customHeight="false" outlineLevel="0" collapsed="false">
      <c r="A66" s="74" t="s">
        <v>274</v>
      </c>
      <c r="B66" s="74" t="s">
        <v>275</v>
      </c>
      <c r="C66" s="75"/>
      <c r="G66" s="92" t="n">
        <v>1</v>
      </c>
      <c r="H66" s="93" t="n">
        <f aca="false">F$65/G66</f>
        <v>8</v>
      </c>
      <c r="I66" s="92" t="n">
        <v>15</v>
      </c>
      <c r="J66" s="94" t="n">
        <f aca="false">H$65*I66</f>
        <v>60</v>
      </c>
      <c r="K66" s="95" t="n">
        <v>1</v>
      </c>
    </row>
    <row r="67" customFormat="false" ht="15.75" hidden="false" customHeight="false" outlineLevel="0" collapsed="false">
      <c r="A67" s="74" t="s">
        <v>276</v>
      </c>
      <c r="B67" s="74" t="s">
        <v>277</v>
      </c>
      <c r="C67" s="75"/>
      <c r="G67" s="92" t="n">
        <v>2</v>
      </c>
      <c r="H67" s="96" t="n">
        <f aca="false">F$65/G67</f>
        <v>4</v>
      </c>
      <c r="I67" s="92" t="n">
        <v>16</v>
      </c>
      <c r="J67" s="94" t="n">
        <f aca="false">H$65*I67</f>
        <v>64</v>
      </c>
      <c r="K67" s="95" t="n">
        <v>2</v>
      </c>
    </row>
    <row r="68" customFormat="false" ht="15.75" hidden="false" customHeight="false" outlineLevel="0" collapsed="false">
      <c r="A68" s="74" t="s">
        <v>278</v>
      </c>
      <c r="B68" s="74" t="s">
        <v>279</v>
      </c>
      <c r="C68" s="75"/>
      <c r="G68" s="92" t="n">
        <v>3</v>
      </c>
      <c r="H68" s="93" t="n">
        <f aca="false">F$65/G68</f>
        <v>2.66666666666667</v>
      </c>
      <c r="I68" s="92" t="n">
        <v>17</v>
      </c>
      <c r="J68" s="94" t="n">
        <f aca="false">H$65*I68</f>
        <v>68</v>
      </c>
      <c r="K68" s="95" t="n">
        <v>4</v>
      </c>
    </row>
    <row r="69" customFormat="false" ht="15.75" hidden="false" customHeight="false" outlineLevel="0" collapsed="false">
      <c r="A69" s="74" t="s">
        <v>280</v>
      </c>
      <c r="B69" s="74" t="s">
        <v>281</v>
      </c>
      <c r="C69" s="75"/>
      <c r="G69" s="92" t="n">
        <v>4</v>
      </c>
      <c r="H69" s="93" t="n">
        <f aca="false">F$65/G69</f>
        <v>2</v>
      </c>
      <c r="I69" s="92" t="n">
        <v>18</v>
      </c>
      <c r="J69" s="94" t="n">
        <f aca="false">H$65*I69</f>
        <v>72</v>
      </c>
      <c r="K69" s="95" t="n">
        <v>8</v>
      </c>
    </row>
    <row r="70" customFormat="false" ht="15.75" hidden="false" customHeight="false" outlineLevel="0" collapsed="false">
      <c r="A70" s="74" t="s">
        <v>282</v>
      </c>
      <c r="B70" s="74" t="s">
        <v>283</v>
      </c>
      <c r="C70" s="75" t="s">
        <v>231</v>
      </c>
      <c r="G70" s="92" t="n">
        <v>5</v>
      </c>
      <c r="H70" s="93" t="n">
        <f aca="false">F$65/G70</f>
        <v>1.6</v>
      </c>
      <c r="I70" s="92" t="n">
        <v>19</v>
      </c>
      <c r="J70" s="94" t="n">
        <f aca="false">H$65*I70</f>
        <v>76</v>
      </c>
      <c r="K70" s="95" t="n">
        <v>16</v>
      </c>
    </row>
    <row r="71" customFormat="false" ht="15.75" hidden="false" customHeight="false" outlineLevel="0" collapsed="false">
      <c r="A71" s="74" t="s">
        <v>284</v>
      </c>
      <c r="B71" s="74" t="s">
        <v>285</v>
      </c>
      <c r="C71" s="75"/>
      <c r="G71" s="92" t="n">
        <v>6</v>
      </c>
      <c r="H71" s="93" t="n">
        <f aca="false">F$65/G71</f>
        <v>1.33333333333333</v>
      </c>
      <c r="I71" s="92" t="n">
        <v>20</v>
      </c>
      <c r="J71" s="97" t="n">
        <f aca="false">H$65*I71</f>
        <v>80</v>
      </c>
      <c r="K71" s="95" t="n">
        <v>32</v>
      </c>
    </row>
    <row r="72" customFormat="false" ht="15.75" hidden="false" customHeight="false" outlineLevel="0" collapsed="false">
      <c r="A72" s="74" t="s">
        <v>286</v>
      </c>
      <c r="B72" s="74" t="s">
        <v>287</v>
      </c>
      <c r="C72" s="75"/>
      <c r="G72" s="92" t="n">
        <v>10</v>
      </c>
      <c r="H72" s="93" t="n">
        <f aca="false">F$65/G72</f>
        <v>0.8</v>
      </c>
      <c r="I72" s="92" t="n">
        <v>21</v>
      </c>
      <c r="J72" s="94" t="n">
        <f aca="false">H$65*I72</f>
        <v>84</v>
      </c>
      <c r="K72" s="95" t="n">
        <v>64</v>
      </c>
    </row>
    <row r="73" customFormat="false" ht="14.25" hidden="false" customHeight="false" outlineLevel="0" collapsed="false">
      <c r="A73" s="77" t="s">
        <v>288</v>
      </c>
      <c r="B73" s="78"/>
      <c r="C73" s="79"/>
      <c r="G73" s="98" t="n">
        <v>12</v>
      </c>
      <c r="H73" s="99" t="n">
        <f aca="false">F$65/G73</f>
        <v>0.666666666666667</v>
      </c>
      <c r="I73" s="98" t="n">
        <v>24</v>
      </c>
      <c r="J73" s="100" t="n">
        <f aca="false">H$65*I73</f>
        <v>96</v>
      </c>
      <c r="K73" s="101" t="n">
        <v>256</v>
      </c>
    </row>
    <row r="74" customFormat="false" ht="15.75" hidden="false" customHeight="false" outlineLevel="0" collapsed="false">
      <c r="A74" s="80" t="s">
        <v>289</v>
      </c>
      <c r="B74" s="80" t="s">
        <v>250</v>
      </c>
      <c r="C74" s="81" t="s">
        <v>231</v>
      </c>
    </row>
    <row r="75" customFormat="false" ht="15.75" hidden="false" customHeight="false" outlineLevel="0" collapsed="false">
      <c r="A75" s="80" t="s">
        <v>290</v>
      </c>
      <c r="B75" s="80" t="s">
        <v>252</v>
      </c>
      <c r="C75" s="81"/>
    </row>
    <row r="76" customFormat="false" ht="15.75" hidden="false" customHeight="false" outlineLevel="0" collapsed="false">
      <c r="A76" s="80" t="s">
        <v>291</v>
      </c>
      <c r="B76" s="80" t="s">
        <v>254</v>
      </c>
      <c r="C76" s="81"/>
    </row>
    <row r="77" customFormat="false" ht="15.75" hidden="false" customHeight="false" outlineLevel="0" collapsed="false">
      <c r="A77" s="80" t="s">
        <v>292</v>
      </c>
      <c r="B77" s="80" t="s">
        <v>256</v>
      </c>
      <c r="C77" s="81"/>
    </row>
    <row r="78" customFormat="false" ht="15.75" hidden="false" customHeight="false" outlineLevel="0" collapsed="false">
      <c r="A78" s="80" t="s">
        <v>293</v>
      </c>
      <c r="B78" s="80" t="s">
        <v>258</v>
      </c>
      <c r="C78" s="81"/>
    </row>
    <row r="79" customFormat="false" ht="15.75" hidden="false" customHeight="false" outlineLevel="0" collapsed="false">
      <c r="A79" s="80" t="s">
        <v>294</v>
      </c>
      <c r="B79" s="80" t="s">
        <v>260</v>
      </c>
      <c r="C79" s="81"/>
    </row>
    <row r="80" customFormat="false" ht="15.75" hidden="false" customHeight="false" outlineLevel="0" collapsed="false">
      <c r="A80" s="80" t="s">
        <v>295</v>
      </c>
      <c r="B80" s="80" t="s">
        <v>262</v>
      </c>
      <c r="C80" s="81"/>
    </row>
    <row r="81" customFormat="false" ht="15.75" hidden="false" customHeight="false" outlineLevel="0" collapsed="false">
      <c r="A81" s="80" t="s">
        <v>296</v>
      </c>
      <c r="B81" s="80" t="s">
        <v>264</v>
      </c>
      <c r="C81" s="81"/>
    </row>
    <row r="82" customFormat="false" ht="14.25" hidden="false" customHeight="false" outlineLevel="0" collapsed="false">
      <c r="A82" s="77" t="s">
        <v>297</v>
      </c>
      <c r="B82" s="78"/>
      <c r="C82" s="79"/>
    </row>
    <row r="83" customFormat="false" ht="15.75" hidden="false" customHeight="false" outlineLevel="0" collapsed="false">
      <c r="A83" s="80" t="s">
        <v>298</v>
      </c>
      <c r="B83" s="80" t="s">
        <v>299</v>
      </c>
      <c r="C83" s="81"/>
    </row>
    <row r="84" customFormat="false" ht="15.75" hidden="false" customHeight="false" outlineLevel="0" collapsed="false">
      <c r="A84" s="80" t="s">
        <v>300</v>
      </c>
      <c r="B84" s="80" t="s">
        <v>301</v>
      </c>
      <c r="C84" s="81" t="s">
        <v>231</v>
      </c>
    </row>
    <row r="85" customFormat="false" ht="14.25" hidden="false" customHeight="false" outlineLevel="0" collapsed="false">
      <c r="A85" s="73" t="s">
        <v>302</v>
      </c>
      <c r="B85" s="76"/>
      <c r="C85" s="51"/>
    </row>
    <row r="86" customFormat="false" ht="15.75" hidden="false" customHeight="false" outlineLevel="0" collapsed="false">
      <c r="A86" s="74" t="s">
        <v>303</v>
      </c>
      <c r="B86" s="74" t="s">
        <v>304</v>
      </c>
      <c r="C86" s="75"/>
    </row>
    <row r="87" customFormat="false" ht="15.75" hidden="false" customHeight="false" outlineLevel="0" collapsed="false">
      <c r="A87" s="74" t="s">
        <v>305</v>
      </c>
      <c r="B87" s="74" t="s">
        <v>306</v>
      </c>
      <c r="C87" s="75" t="s">
        <v>231</v>
      </c>
      <c r="D87" s="102" t="s">
        <v>307</v>
      </c>
    </row>
    <row r="88" customFormat="false" ht="15.75" hidden="false" customHeight="false" outlineLevel="0" collapsed="false">
      <c r="A88" s="74" t="s">
        <v>308</v>
      </c>
      <c r="B88" s="74" t="s">
        <v>309</v>
      </c>
      <c r="C88" s="75"/>
    </row>
    <row r="89" customFormat="false" ht="15.75" hidden="false" customHeight="false" outlineLevel="0" collapsed="false">
      <c r="A89" s="74" t="s">
        <v>310</v>
      </c>
      <c r="B89" s="74" t="s">
        <v>311</v>
      </c>
      <c r="C89" s="75"/>
    </row>
    <row r="90" customFormat="false" ht="15.75" hidden="false" customHeight="false" outlineLevel="0" collapsed="false">
      <c r="A90" s="74" t="s">
        <v>312</v>
      </c>
      <c r="B90" s="74" t="s">
        <v>313</v>
      </c>
      <c r="C90" s="75"/>
    </row>
    <row r="91" customFormat="false" ht="15.75" hidden="false" customHeight="false" outlineLevel="0" collapsed="false">
      <c r="A91" s="74" t="s">
        <v>314</v>
      </c>
      <c r="B91" s="74" t="s">
        <v>315</v>
      </c>
      <c r="C91" s="75"/>
    </row>
    <row r="92" customFormat="false" ht="15.75" hidden="false" customHeight="false" outlineLevel="0" collapsed="false">
      <c r="A92" s="74" t="s">
        <v>316</v>
      </c>
      <c r="B92" s="74" t="s">
        <v>317</v>
      </c>
      <c r="C92" s="75"/>
    </row>
    <row r="93" customFormat="false" ht="15.75" hidden="false" customHeight="false" outlineLevel="0" collapsed="false">
      <c r="A93" s="74" t="s">
        <v>318</v>
      </c>
      <c r="B93" s="74" t="s">
        <v>319</v>
      </c>
      <c r="C93" s="75"/>
    </row>
    <row r="94" customFormat="false" ht="14.25" hidden="false" customHeight="false" outlineLevel="0" collapsed="false">
      <c r="A94" s="73" t="s">
        <v>320</v>
      </c>
      <c r="B94" s="76"/>
      <c r="C94" s="51"/>
    </row>
    <row r="95" customFormat="false" ht="15.75" hidden="false" customHeight="false" outlineLevel="0" collapsed="false">
      <c r="A95" s="74" t="s">
        <v>321</v>
      </c>
      <c r="B95" s="74" t="s">
        <v>322</v>
      </c>
      <c r="C95" s="75"/>
    </row>
    <row r="96" customFormat="false" ht="15.75" hidden="false" customHeight="false" outlineLevel="0" collapsed="false">
      <c r="A96" s="74" t="s">
        <v>323</v>
      </c>
      <c r="B96" s="74" t="s">
        <v>324</v>
      </c>
      <c r="C96" s="75" t="s">
        <v>231</v>
      </c>
      <c r="D96" s="102" t="s">
        <v>307</v>
      </c>
    </row>
    <row r="97" customFormat="false" ht="15.75" hidden="false" customHeight="false" outlineLevel="0" collapsed="false">
      <c r="A97" s="74" t="s">
        <v>325</v>
      </c>
      <c r="B97" s="74" t="s">
        <v>326</v>
      </c>
      <c r="C97" s="75"/>
    </row>
    <row r="98" customFormat="false" ht="15.75" hidden="false" customHeight="false" outlineLevel="0" collapsed="false">
      <c r="A98" s="74" t="s">
        <v>327</v>
      </c>
      <c r="B98" s="74" t="s">
        <v>328</v>
      </c>
      <c r="C98" s="75"/>
    </row>
    <row r="99" customFormat="false" ht="15.75" hidden="false" customHeight="false" outlineLevel="0" collapsed="false">
      <c r="A99" s="74" t="s">
        <v>329</v>
      </c>
      <c r="B99" s="74" t="s">
        <v>330</v>
      </c>
      <c r="C99" s="75"/>
    </row>
    <row r="100" customFormat="false" ht="15.75" hidden="false" customHeight="false" outlineLevel="0" collapsed="false">
      <c r="A100" s="74" t="s">
        <v>331</v>
      </c>
      <c r="B100" s="74" t="s">
        <v>332</v>
      </c>
      <c r="C100" s="75"/>
    </row>
    <row r="101" customFormat="false" ht="15.75" hidden="false" customHeight="false" outlineLevel="0" collapsed="false">
      <c r="A101" s="74" t="s">
        <v>333</v>
      </c>
      <c r="B101" s="74" t="s">
        <v>334</v>
      </c>
      <c r="C101" s="75"/>
    </row>
    <row r="102" customFormat="false" ht="15.75" hidden="false" customHeight="false" outlineLevel="0" collapsed="false">
      <c r="A102" s="74" t="s">
        <v>335</v>
      </c>
      <c r="B102" s="74" t="s">
        <v>336</v>
      </c>
      <c r="C102" s="75"/>
    </row>
    <row r="103" customFormat="false" ht="14.25" hidden="false" customHeight="false" outlineLevel="0" collapsed="false">
      <c r="A103" s="73" t="s">
        <v>337</v>
      </c>
      <c r="B103" s="76"/>
      <c r="C103" s="51"/>
    </row>
    <row r="104" customFormat="false" ht="15.75" hidden="false" customHeight="false" outlineLevel="0" collapsed="false">
      <c r="A104" s="74" t="s">
        <v>338</v>
      </c>
      <c r="B104" s="74" t="s">
        <v>339</v>
      </c>
      <c r="C104" s="75"/>
    </row>
    <row r="105" customFormat="false" ht="15.75" hidden="false" customHeight="false" outlineLevel="0" collapsed="false">
      <c r="A105" s="74" t="s">
        <v>340</v>
      </c>
      <c r="B105" s="74" t="s">
        <v>299</v>
      </c>
      <c r="C105" s="75" t="s">
        <v>231</v>
      </c>
    </row>
    <row r="106" customFormat="false" ht="14.25" hidden="false" customHeight="false" outlineLevel="0" collapsed="false">
      <c r="A106" s="73" t="s">
        <v>341</v>
      </c>
      <c r="B106" s="76"/>
      <c r="C106" s="51"/>
    </row>
    <row r="107" customFormat="false" ht="15.75" hidden="false" customHeight="false" outlineLevel="0" collapsed="false">
      <c r="A107" s="74" t="s">
        <v>342</v>
      </c>
      <c r="B107" s="74" t="s">
        <v>339</v>
      </c>
      <c r="C107" s="75"/>
      <c r="D107" s="0" t="s">
        <v>343</v>
      </c>
    </row>
    <row r="108" customFormat="false" ht="15.75" hidden="false" customHeight="false" outlineLevel="0" collapsed="false">
      <c r="A108" s="74" t="s">
        <v>344</v>
      </c>
      <c r="B108" s="74" t="s">
        <v>299</v>
      </c>
      <c r="C108" s="75" t="s">
        <v>231</v>
      </c>
      <c r="D108" s="0" t="s">
        <v>345</v>
      </c>
    </row>
    <row r="109" customFormat="false" ht="14.25" hidden="false" customHeight="false" outlineLevel="0" collapsed="false">
      <c r="A109" s="73" t="s">
        <v>346</v>
      </c>
      <c r="B109" s="76"/>
      <c r="C109" s="51"/>
    </row>
    <row r="110" customFormat="false" ht="15.75" hidden="false" customHeight="false" outlineLevel="0" collapsed="false">
      <c r="A110" s="74" t="s">
        <v>347</v>
      </c>
      <c r="B110" s="74" t="s">
        <v>348</v>
      </c>
      <c r="C110" s="75"/>
      <c r="D110" s="102"/>
    </row>
    <row r="111" customFormat="false" ht="15.75" hidden="false" customHeight="false" outlineLevel="0" collapsed="false">
      <c r="A111" s="74" t="s">
        <v>349</v>
      </c>
      <c r="B111" s="74" t="s">
        <v>350</v>
      </c>
      <c r="C111" s="75"/>
    </row>
    <row r="112" customFormat="false" ht="15.75" hidden="false" customHeight="false" outlineLevel="0" collapsed="false">
      <c r="A112" s="74" t="s">
        <v>351</v>
      </c>
      <c r="B112" s="74" t="s">
        <v>352</v>
      </c>
      <c r="C112" s="103"/>
    </row>
    <row r="113" customFormat="false" ht="15.75" hidden="false" customHeight="false" outlineLevel="0" collapsed="false">
      <c r="A113" s="74" t="s">
        <v>353</v>
      </c>
      <c r="B113" s="74" t="s">
        <v>354</v>
      </c>
      <c r="C113" s="75" t="s">
        <v>231</v>
      </c>
      <c r="D113" s="102" t="s">
        <v>355</v>
      </c>
    </row>
    <row r="114" customFormat="false" ht="14.25" hidden="false" customHeight="false" outlineLevel="0" collapsed="false">
      <c r="A114" s="73" t="s">
        <v>356</v>
      </c>
      <c r="B114" s="76"/>
      <c r="C114" s="51"/>
    </row>
    <row r="115" customFormat="false" ht="15.75" hidden="false" customHeight="false" outlineLevel="0" collapsed="false">
      <c r="A115" s="74" t="s">
        <v>357</v>
      </c>
      <c r="B115" s="74" t="s">
        <v>299</v>
      </c>
      <c r="C115" s="75"/>
    </row>
    <row r="116" customFormat="false" ht="15.75" hidden="false" customHeight="false" outlineLevel="0" collapsed="false">
      <c r="A116" s="74" t="s">
        <v>358</v>
      </c>
      <c r="B116" s="74" t="s">
        <v>339</v>
      </c>
      <c r="C116" s="75" t="s">
        <v>231</v>
      </c>
    </row>
    <row r="117" customFormat="false" ht="14.25" hidden="false" customHeight="false" outlineLevel="0" collapsed="false">
      <c r="A117" s="73" t="s">
        <v>359</v>
      </c>
      <c r="B117" s="76"/>
      <c r="C117" s="51"/>
    </row>
    <row r="118" customFormat="false" ht="15.75" hidden="false" customHeight="false" outlineLevel="0" collapsed="false">
      <c r="A118" s="74" t="s">
        <v>360</v>
      </c>
      <c r="B118" s="74" t="s">
        <v>361</v>
      </c>
      <c r="C118" s="75" t="s">
        <v>231</v>
      </c>
      <c r="D118" s="0" t="s">
        <v>362</v>
      </c>
    </row>
    <row r="119" customFormat="false" ht="15.75" hidden="false" customHeight="false" outlineLevel="0" collapsed="false">
      <c r="A119" s="74" t="s">
        <v>363</v>
      </c>
      <c r="B119" s="74" t="s">
        <v>364</v>
      </c>
      <c r="C119" s="75"/>
    </row>
    <row r="120" customFormat="false" ht="15.75" hidden="false" customHeight="false" outlineLevel="0" collapsed="false">
      <c r="A120" s="74" t="s">
        <v>365</v>
      </c>
      <c r="B120" s="74" t="s">
        <v>366</v>
      </c>
      <c r="C120" s="75"/>
    </row>
    <row r="121" customFormat="false" ht="15.75" hidden="false" customHeight="false" outlineLevel="0" collapsed="false">
      <c r="A121" s="74" t="s">
        <v>367</v>
      </c>
      <c r="B121" s="74" t="s">
        <v>368</v>
      </c>
      <c r="C121" s="75"/>
    </row>
    <row r="122" customFormat="false" ht="14.25" hidden="false" customHeight="false" outlineLevel="0" collapsed="false">
      <c r="A122" s="73" t="s">
        <v>369</v>
      </c>
      <c r="B122" s="76"/>
      <c r="C122" s="51"/>
      <c r="D122" s="0" t="s">
        <v>370</v>
      </c>
    </row>
    <row r="123" customFormat="false" ht="15.75" hidden="false" customHeight="false" outlineLevel="0" collapsed="false">
      <c r="A123" s="74" t="s">
        <v>371</v>
      </c>
      <c r="B123" s="74" t="s">
        <v>372</v>
      </c>
      <c r="C123" s="75"/>
      <c r="D123" s="0" t="s">
        <v>373</v>
      </c>
    </row>
    <row r="124" customFormat="false" ht="15.75" hidden="false" customHeight="false" outlineLevel="0" collapsed="false">
      <c r="A124" s="74" t="s">
        <v>374</v>
      </c>
      <c r="B124" s="74" t="s">
        <v>375</v>
      </c>
      <c r="C124" s="75" t="s">
        <v>231</v>
      </c>
    </row>
    <row r="125" customFormat="false" ht="15.75" hidden="false" customHeight="false" outlineLevel="0" collapsed="false">
      <c r="A125" s="74" t="s">
        <v>376</v>
      </c>
      <c r="B125" s="74" t="s">
        <v>377</v>
      </c>
      <c r="C125" s="75"/>
    </row>
    <row r="126" customFormat="false" ht="14.25" hidden="false" customHeight="false" outlineLevel="0" collapsed="false">
      <c r="A126" s="73" t="s">
        <v>378</v>
      </c>
      <c r="B126" s="76"/>
      <c r="C126" s="51"/>
    </row>
    <row r="127" customFormat="false" ht="15.75" hidden="false" customHeight="false" outlineLevel="0" collapsed="false">
      <c r="A127" s="74" t="s">
        <v>379</v>
      </c>
      <c r="B127" s="74" t="n">
        <v>0.0423611111111111</v>
      </c>
      <c r="C127" s="104"/>
    </row>
    <row r="128" customFormat="false" ht="15.75" hidden="false" customHeight="false" outlineLevel="0" collapsed="false">
      <c r="A128" s="74" t="s">
        <v>380</v>
      </c>
      <c r="B128" s="74" t="n">
        <v>0.0430555555555556</v>
      </c>
      <c r="C128" s="104"/>
    </row>
    <row r="129" customFormat="false" ht="15.75" hidden="false" customHeight="false" outlineLevel="0" collapsed="false">
      <c r="A129" s="74" t="s">
        <v>381</v>
      </c>
      <c r="B129" s="74" t="n">
        <v>0.0444444444444444</v>
      </c>
      <c r="C129" s="104"/>
    </row>
    <row r="130" customFormat="false" ht="15.75" hidden="false" customHeight="false" outlineLevel="0" collapsed="false">
      <c r="A130" s="74" t="s">
        <v>382</v>
      </c>
      <c r="B130" s="74" t="n">
        <v>0.0472222222222222</v>
      </c>
      <c r="C130" s="104"/>
    </row>
    <row r="131" customFormat="false" ht="15.75" hidden="false" customHeight="false" outlineLevel="0" collapsed="false">
      <c r="A131" s="74" t="s">
        <v>383</v>
      </c>
      <c r="B131" s="74" t="n">
        <v>0.0527777777777778</v>
      </c>
      <c r="C131" s="104"/>
    </row>
    <row r="132" customFormat="false" ht="15.75" hidden="false" customHeight="false" outlineLevel="0" collapsed="false">
      <c r="A132" s="74" t="s">
        <v>384</v>
      </c>
      <c r="B132" s="74" t="n">
        <v>0.0638888888888889</v>
      </c>
      <c r="C132" s="104"/>
    </row>
    <row r="133" customFormat="false" ht="15.75" hidden="false" customHeight="false" outlineLevel="0" collapsed="false">
      <c r="A133" s="74" t="s">
        <v>385</v>
      </c>
      <c r="B133" s="74" t="n">
        <v>0.0861111111111111</v>
      </c>
      <c r="C133" s="105"/>
    </row>
    <row r="134" customFormat="false" ht="15.75" hidden="false" customHeight="false" outlineLevel="0" collapsed="false">
      <c r="A134" s="74" t="s">
        <v>386</v>
      </c>
      <c r="B134" s="74" t="n">
        <v>0.130555555555556</v>
      </c>
      <c r="C134" s="105"/>
    </row>
    <row r="135" customFormat="false" ht="15.75" hidden="false" customHeight="false" outlineLevel="0" collapsed="false">
      <c r="A135" s="74" t="s">
        <v>387</v>
      </c>
      <c r="B135" s="74" t="n">
        <v>0.219444444444444</v>
      </c>
      <c r="C135" s="105"/>
    </row>
    <row r="136" customFormat="false" ht="15.75" hidden="false" customHeight="false" outlineLevel="0" collapsed="false">
      <c r="A136" s="74" t="s">
        <v>388</v>
      </c>
      <c r="B136" s="74" t="n">
        <v>0.397222222222222</v>
      </c>
      <c r="C136" s="105"/>
      <c r="D136" s="0" t="s">
        <v>389</v>
      </c>
    </row>
    <row r="137" customFormat="false" ht="14.1" hidden="false" customHeight="false" outlineLevel="0" collapsed="false">
      <c r="A137" s="74" t="s">
        <v>390</v>
      </c>
      <c r="B137" s="74" t="n">
        <v>0.752777777777778</v>
      </c>
      <c r="C137" s="105"/>
      <c r="D137" s="0" t="s">
        <v>391</v>
      </c>
    </row>
    <row r="138" customFormat="false" ht="14.1" hidden="false" customHeight="false" outlineLevel="0" collapsed="false">
      <c r="A138" s="74" t="s">
        <v>392</v>
      </c>
      <c r="B138" s="74" t="n">
        <v>1.46388888888889</v>
      </c>
      <c r="C138" s="105"/>
      <c r="D138" s="0" t="s">
        <v>393</v>
      </c>
    </row>
    <row r="139" customFormat="false" ht="14.1" hidden="false" customHeight="false" outlineLevel="0" collapsed="false">
      <c r="A139" s="74" t="s">
        <v>394</v>
      </c>
      <c r="B139" s="74" t="n">
        <v>2.88611111111111</v>
      </c>
      <c r="C139" s="106" t="s">
        <v>231</v>
      </c>
      <c r="D139" s="0" t="s">
        <v>395</v>
      </c>
    </row>
    <row r="140" customFormat="false" ht="15.75" hidden="false" customHeight="false" outlineLevel="0" collapsed="false">
      <c r="A140" s="74" t="s">
        <v>396</v>
      </c>
      <c r="B140" s="74" t="n">
        <v>5.73055555555556</v>
      </c>
      <c r="C140" s="105"/>
      <c r="D140" s="0" t="s">
        <v>397</v>
      </c>
    </row>
    <row r="141" customFormat="false" ht="15.75" hidden="false" customHeight="false" outlineLevel="0" collapsed="false">
      <c r="A141" s="74" t="s">
        <v>398</v>
      </c>
      <c r="B141" s="74" t="s">
        <v>399</v>
      </c>
      <c r="C141" s="75"/>
      <c r="D141" s="0" t="s">
        <v>400</v>
      </c>
    </row>
    <row r="142" customFormat="false" ht="15.75" hidden="false" customHeight="false" outlineLevel="0" collapsed="false">
      <c r="A142" s="74" t="s">
        <v>401</v>
      </c>
      <c r="B142" s="74" t="s">
        <v>402</v>
      </c>
      <c r="C142" s="75"/>
      <c r="D142" s="0" t="s">
        <v>403</v>
      </c>
    </row>
    <row r="143" customFormat="false" ht="15.75" hidden="false" customHeight="false" outlineLevel="0" collapsed="false">
      <c r="A143" s="74" t="s">
        <v>404</v>
      </c>
      <c r="B143" s="74" t="s">
        <v>405</v>
      </c>
      <c r="C143" s="75"/>
      <c r="D143" s="0" t="s">
        <v>406</v>
      </c>
    </row>
    <row r="144" customFormat="false" ht="15.75" hidden="false" customHeight="false" outlineLevel="0" collapsed="false">
      <c r="A144" s="74" t="s">
        <v>407</v>
      </c>
      <c r="B144" s="74" t="s">
        <v>408</v>
      </c>
      <c r="C144" s="75"/>
      <c r="D144" s="0" t="s">
        <v>409</v>
      </c>
    </row>
    <row r="145" customFormat="false" ht="15.75" hidden="false" customHeight="false" outlineLevel="0" collapsed="false">
      <c r="A145" s="74" t="s">
        <v>410</v>
      </c>
      <c r="B145" s="74" t="s">
        <v>411</v>
      </c>
      <c r="C145" s="75"/>
      <c r="D145" s="0" t="s">
        <v>412</v>
      </c>
    </row>
    <row r="146" customFormat="false" ht="15.75" hidden="false" customHeight="false" outlineLevel="0" collapsed="false">
      <c r="A146" s="74" t="s">
        <v>413</v>
      </c>
      <c r="B146" s="74" t="s">
        <v>414</v>
      </c>
      <c r="C146" s="75"/>
    </row>
    <row r="147" customFormat="false" ht="15.75" hidden="false" customHeight="false" outlineLevel="0" collapsed="false">
      <c r="A147" s="74" t="s">
        <v>415</v>
      </c>
      <c r="B147" s="74" t="s">
        <v>416</v>
      </c>
      <c r="C147" s="75"/>
    </row>
    <row r="148" customFormat="false" ht="14.25" hidden="false" customHeight="false" outlineLevel="0" collapsed="false">
      <c r="A148" s="73" t="s">
        <v>417</v>
      </c>
      <c r="B148" s="76"/>
      <c r="C148" s="51"/>
    </row>
    <row r="149" customFormat="false" ht="15.75" hidden="false" customHeight="false" outlineLevel="0" collapsed="false">
      <c r="A149" s="74" t="s">
        <v>418</v>
      </c>
      <c r="B149" s="74" t="s">
        <v>419</v>
      </c>
      <c r="C149" s="75"/>
    </row>
    <row r="150" customFormat="false" ht="15.75" hidden="false" customHeight="false" outlineLevel="0" collapsed="false">
      <c r="A150" s="74" t="s">
        <v>420</v>
      </c>
      <c r="B150" s="74" t="s">
        <v>421</v>
      </c>
      <c r="C150" s="106" t="s">
        <v>231</v>
      </c>
      <c r="D150" s="0" t="s">
        <v>232</v>
      </c>
    </row>
    <row r="151" customFormat="false" ht="14.25" hidden="false" customHeight="false" outlineLevel="0" collapsed="false">
      <c r="A151" s="73" t="s">
        <v>422</v>
      </c>
      <c r="B151" s="76"/>
      <c r="C151" s="51"/>
    </row>
    <row r="152" customFormat="false" ht="15.75" hidden="false" customHeight="false" outlineLevel="0" collapsed="false">
      <c r="A152" s="74" t="s">
        <v>423</v>
      </c>
      <c r="B152" s="74" t="s">
        <v>424</v>
      </c>
      <c r="C152" s="75" t="s">
        <v>231</v>
      </c>
    </row>
    <row r="153" customFormat="false" ht="15.75" hidden="false" customHeight="false" outlineLevel="0" collapsed="false">
      <c r="A153" s="74" t="s">
        <v>425</v>
      </c>
      <c r="B153" s="74" t="s">
        <v>426</v>
      </c>
      <c r="C153" s="103"/>
      <c r="D153" s="0" t="s">
        <v>427</v>
      </c>
    </row>
    <row r="154" customFormat="false" ht="14.25" hidden="false" customHeight="false" outlineLevel="0" collapsed="false">
      <c r="A154" s="73" t="s">
        <v>428</v>
      </c>
      <c r="B154" s="76"/>
      <c r="C154" s="51"/>
    </row>
    <row r="155" customFormat="false" ht="15.75" hidden="false" customHeight="false" outlineLevel="0" collapsed="false">
      <c r="A155" s="74" t="s">
        <v>429</v>
      </c>
      <c r="B155" s="74" t="s">
        <v>430</v>
      </c>
      <c r="C155" s="75"/>
    </row>
    <row r="156" customFormat="false" ht="15.75" hidden="false" customHeight="false" outlineLevel="0" collapsed="false">
      <c r="A156" s="74" t="s">
        <v>431</v>
      </c>
      <c r="B156" s="74" t="s">
        <v>432</v>
      </c>
      <c r="C156" s="75"/>
    </row>
    <row r="157" customFormat="false" ht="15.75" hidden="false" customHeight="false" outlineLevel="0" collapsed="false">
      <c r="A157" s="74" t="s">
        <v>433</v>
      </c>
      <c r="B157" s="74" t="s">
        <v>434</v>
      </c>
      <c r="C157" s="75"/>
    </row>
    <row r="158" customFormat="false" ht="15.75" hidden="false" customHeight="false" outlineLevel="0" collapsed="false">
      <c r="A158" s="74" t="s">
        <v>435</v>
      </c>
      <c r="B158" s="74" t="s">
        <v>436</v>
      </c>
      <c r="C158" s="106" t="s">
        <v>231</v>
      </c>
      <c r="D158" s="0" t="s">
        <v>232</v>
      </c>
    </row>
    <row r="159" customFormat="false" ht="14.25" hidden="false" customHeight="false" outlineLevel="0" collapsed="false">
      <c r="A159" s="73" t="s">
        <v>437</v>
      </c>
      <c r="B159" s="76"/>
      <c r="C159" s="51"/>
    </row>
    <row r="160" customFormat="false" ht="15.75" hidden="false" customHeight="false" outlineLevel="0" collapsed="false">
      <c r="A160" s="74" t="s">
        <v>438</v>
      </c>
      <c r="B160" s="74" t="s">
        <v>439</v>
      </c>
      <c r="C160" s="75"/>
    </row>
    <row r="161" customFormat="false" ht="15.75" hidden="false" customHeight="false" outlineLevel="0" collapsed="false">
      <c r="A161" s="74" t="s">
        <v>440</v>
      </c>
      <c r="B161" s="74" t="s">
        <v>441</v>
      </c>
      <c r="C161" s="75" t="s">
        <v>231</v>
      </c>
    </row>
    <row r="162" customFormat="false" ht="14.25" hidden="false" customHeight="false" outlineLevel="0" collapsed="false">
      <c r="A162" s="73" t="s">
        <v>442</v>
      </c>
      <c r="B162" s="76"/>
      <c r="C162" s="51"/>
    </row>
    <row r="163" customFormat="false" ht="15.75" hidden="false" customHeight="false" outlineLevel="0" collapsed="false">
      <c r="A163" s="74" t="s">
        <v>443</v>
      </c>
      <c r="B163" s="74" t="s">
        <v>444</v>
      </c>
      <c r="C163" s="75" t="s">
        <v>231</v>
      </c>
    </row>
    <row r="164" customFormat="false" ht="15.75" hidden="false" customHeight="false" outlineLevel="0" collapsed="false">
      <c r="A164" s="74" t="s">
        <v>445</v>
      </c>
      <c r="B164" s="74" t="s">
        <v>446</v>
      </c>
      <c r="C164" s="75"/>
    </row>
    <row r="165" customFormat="false" ht="14.25" hidden="false" customHeight="false" outlineLevel="0" collapsed="false">
      <c r="A165" s="73" t="s">
        <v>447</v>
      </c>
      <c r="B165" s="76"/>
      <c r="C165" s="51"/>
    </row>
    <row r="166" customFormat="false" ht="15.75" hidden="false" customHeight="false" outlineLevel="0" collapsed="false">
      <c r="A166" s="74" t="s">
        <v>448</v>
      </c>
      <c r="B166" s="74" t="s">
        <v>449</v>
      </c>
      <c r="C166" s="75"/>
    </row>
    <row r="167" customFormat="false" ht="15.75" hidden="false" customHeight="false" outlineLevel="0" collapsed="false">
      <c r="A167" s="74" t="s">
        <v>450</v>
      </c>
      <c r="B167" s="74" t="s">
        <v>451</v>
      </c>
      <c r="C167" s="75"/>
    </row>
    <row r="168" customFormat="false" ht="15.75" hidden="false" customHeight="false" outlineLevel="0" collapsed="false">
      <c r="A168" s="74" t="s">
        <v>452</v>
      </c>
      <c r="B168" s="74" t="s">
        <v>453</v>
      </c>
      <c r="C168" s="75"/>
    </row>
    <row r="169" customFormat="false" ht="15.75" hidden="false" customHeight="false" outlineLevel="0" collapsed="false">
      <c r="A169" s="74" t="s">
        <v>454</v>
      </c>
      <c r="B169" s="74" t="s">
        <v>455</v>
      </c>
      <c r="C169" s="75" t="s">
        <v>231</v>
      </c>
    </row>
    <row r="170" customFormat="false" ht="14.25" hidden="false" customHeight="false" outlineLevel="0" collapsed="false">
      <c r="A170" s="73" t="s">
        <v>456</v>
      </c>
      <c r="B170" s="76"/>
      <c r="C170" s="51"/>
    </row>
    <row r="171" customFormat="false" ht="15.75" hidden="false" customHeight="false" outlineLevel="0" collapsed="false">
      <c r="A171" s="74" t="s">
        <v>457</v>
      </c>
      <c r="B171" s="74" t="s">
        <v>458</v>
      </c>
      <c r="C171" s="75"/>
    </row>
    <row r="172" customFormat="false" ht="15.75" hidden="false" customHeight="false" outlineLevel="0" collapsed="false">
      <c r="A172" s="74" t="s">
        <v>459</v>
      </c>
      <c r="B172" s="74" t="s">
        <v>460</v>
      </c>
      <c r="C172" s="75"/>
    </row>
    <row r="173" customFormat="false" ht="15.75" hidden="false" customHeight="false" outlineLevel="0" collapsed="false">
      <c r="A173" s="74" t="s">
        <v>461</v>
      </c>
      <c r="B173" s="74" t="s">
        <v>462</v>
      </c>
      <c r="C173" s="75"/>
    </row>
    <row r="174" customFormat="false" ht="15.75" hidden="false" customHeight="false" outlineLevel="0" collapsed="false">
      <c r="A174" s="74" t="s">
        <v>463</v>
      </c>
      <c r="B174" s="74" t="s">
        <v>464</v>
      </c>
      <c r="C174" s="75"/>
    </row>
    <row r="175" customFormat="false" ht="15.75" hidden="false" customHeight="false" outlineLevel="0" collapsed="false">
      <c r="A175" s="74" t="s">
        <v>465</v>
      </c>
      <c r="B175" s="74" t="s">
        <v>466</v>
      </c>
      <c r="C175" s="75"/>
    </row>
    <row r="176" customFormat="false" ht="15.75" hidden="false" customHeight="false" outlineLevel="0" collapsed="false">
      <c r="A176" s="74" t="s">
        <v>467</v>
      </c>
      <c r="B176" s="74" t="s">
        <v>468</v>
      </c>
      <c r="C176" s="75"/>
    </row>
    <row r="177" customFormat="false" ht="15.75" hidden="false" customHeight="false" outlineLevel="0" collapsed="false">
      <c r="A177" s="74" t="s">
        <v>469</v>
      </c>
      <c r="B177" s="74" t="s">
        <v>470</v>
      </c>
      <c r="C177" s="75"/>
    </row>
    <row r="178" customFormat="false" ht="15.75" hidden="false" customHeight="false" outlineLevel="0" collapsed="false">
      <c r="A178" s="74" t="s">
        <v>471</v>
      </c>
      <c r="B178" s="74" t="s">
        <v>472</v>
      </c>
      <c r="C178" s="75"/>
    </row>
    <row r="179" customFormat="false" ht="15.75" hidden="false" customHeight="false" outlineLevel="0" collapsed="false">
      <c r="A179" s="74" t="s">
        <v>473</v>
      </c>
      <c r="B179" s="74" t="s">
        <v>474</v>
      </c>
      <c r="C179" s="75"/>
    </row>
    <row r="180" customFormat="false" ht="15.75" hidden="false" customHeight="false" outlineLevel="0" collapsed="false">
      <c r="A180" s="74" t="s">
        <v>475</v>
      </c>
      <c r="B180" s="74" t="s">
        <v>476</v>
      </c>
      <c r="C180" s="75"/>
    </row>
    <row r="181" customFormat="false" ht="15.75" hidden="false" customHeight="false" outlineLevel="0" collapsed="false">
      <c r="A181" s="74" t="s">
        <v>477</v>
      </c>
      <c r="B181" s="74" t="s">
        <v>478</v>
      </c>
      <c r="C181" s="75"/>
    </row>
    <row r="182" customFormat="false" ht="15.75" hidden="false" customHeight="false" outlineLevel="0" collapsed="false">
      <c r="A182" s="74" t="s">
        <v>479</v>
      </c>
      <c r="B182" s="74" t="s">
        <v>480</v>
      </c>
      <c r="C182" s="75"/>
    </row>
    <row r="183" customFormat="false" ht="15.75" hidden="false" customHeight="false" outlineLevel="0" collapsed="false">
      <c r="A183" s="74" t="s">
        <v>481</v>
      </c>
      <c r="B183" s="74" t="s">
        <v>482</v>
      </c>
      <c r="C183" s="75"/>
    </row>
    <row r="184" customFormat="false" ht="15.75" hidden="false" customHeight="false" outlineLevel="0" collapsed="false">
      <c r="A184" s="74" t="s">
        <v>483</v>
      </c>
      <c r="B184" s="74" t="s">
        <v>484</v>
      </c>
      <c r="C184" s="75"/>
    </row>
    <row r="185" customFormat="false" ht="15.75" hidden="false" customHeight="false" outlineLevel="0" collapsed="false">
      <c r="A185" s="74" t="s">
        <v>485</v>
      </c>
      <c r="B185" s="74" t="s">
        <v>486</v>
      </c>
      <c r="C185" s="75"/>
    </row>
    <row r="186" customFormat="false" ht="15.75" hidden="false" customHeight="false" outlineLevel="0" collapsed="false">
      <c r="A186" s="74" t="s">
        <v>487</v>
      </c>
      <c r="B186" s="74" t="s">
        <v>488</v>
      </c>
      <c r="C186" s="75"/>
    </row>
    <row r="187" customFormat="false" ht="15.75" hidden="false" customHeight="false" outlineLevel="0" collapsed="false">
      <c r="A187" s="74" t="s">
        <v>489</v>
      </c>
      <c r="B187" s="74" t="s">
        <v>490</v>
      </c>
      <c r="C187" s="75"/>
    </row>
    <row r="188" customFormat="false" ht="15.75" hidden="false" customHeight="false" outlineLevel="0" collapsed="false">
      <c r="A188" s="74" t="s">
        <v>491</v>
      </c>
      <c r="B188" s="74" t="s">
        <v>492</v>
      </c>
      <c r="C188" s="75"/>
    </row>
    <row r="189" customFormat="false" ht="15.75" hidden="false" customHeight="false" outlineLevel="0" collapsed="false">
      <c r="A189" s="74" t="s">
        <v>493</v>
      </c>
      <c r="B189" s="74" t="s">
        <v>494</v>
      </c>
      <c r="C189" s="75"/>
    </row>
    <row r="190" customFormat="false" ht="15.75" hidden="false" customHeight="false" outlineLevel="0" collapsed="false">
      <c r="A190" s="74" t="s">
        <v>495</v>
      </c>
      <c r="B190" s="74" t="s">
        <v>496</v>
      </c>
      <c r="C190" s="75"/>
    </row>
    <row r="191" customFormat="false" ht="15.75" hidden="false" customHeight="false" outlineLevel="0" collapsed="false">
      <c r="A191" s="74" t="s">
        <v>497</v>
      </c>
      <c r="B191" s="74" t="s">
        <v>498</v>
      </c>
      <c r="C191" s="75"/>
    </row>
    <row r="192" customFormat="false" ht="15.75" hidden="false" customHeight="false" outlineLevel="0" collapsed="false">
      <c r="A192" s="74" t="s">
        <v>499</v>
      </c>
      <c r="B192" s="74" t="s">
        <v>500</v>
      </c>
      <c r="C192" s="75"/>
    </row>
    <row r="193" customFormat="false" ht="15.75" hidden="false" customHeight="false" outlineLevel="0" collapsed="false">
      <c r="A193" s="74" t="s">
        <v>501</v>
      </c>
      <c r="B193" s="74" t="s">
        <v>502</v>
      </c>
      <c r="C193" s="75"/>
    </row>
    <row r="194" customFormat="false" ht="15.75" hidden="false" customHeight="false" outlineLevel="0" collapsed="false">
      <c r="A194" s="74" t="s">
        <v>503</v>
      </c>
      <c r="B194" s="74" t="s">
        <v>504</v>
      </c>
      <c r="C194" s="75"/>
    </row>
    <row r="195" customFormat="false" ht="15.75" hidden="false" customHeight="false" outlineLevel="0" collapsed="false">
      <c r="A195" s="74" t="s">
        <v>505</v>
      </c>
      <c r="B195" s="74" t="s">
        <v>506</v>
      </c>
      <c r="C195" s="75"/>
    </row>
    <row r="196" customFormat="false" ht="15.75" hidden="false" customHeight="false" outlineLevel="0" collapsed="false">
      <c r="A196" s="74" t="s">
        <v>507</v>
      </c>
      <c r="B196" s="74" t="s">
        <v>508</v>
      </c>
      <c r="C196" s="75"/>
    </row>
    <row r="197" customFormat="false" ht="15.75" hidden="false" customHeight="false" outlineLevel="0" collapsed="false">
      <c r="A197" s="74" t="s">
        <v>509</v>
      </c>
      <c r="B197" s="74" t="s">
        <v>510</v>
      </c>
      <c r="C197" s="75"/>
    </row>
    <row r="198" customFormat="false" ht="15.75" hidden="false" customHeight="false" outlineLevel="0" collapsed="false">
      <c r="A198" s="74" t="s">
        <v>511</v>
      </c>
      <c r="B198" s="74" t="s">
        <v>512</v>
      </c>
      <c r="C198" s="75"/>
    </row>
    <row r="199" customFormat="false" ht="15.75" hidden="false" customHeight="false" outlineLevel="0" collapsed="false">
      <c r="A199" s="74" t="s">
        <v>513</v>
      </c>
      <c r="B199" s="74" t="s">
        <v>514</v>
      </c>
      <c r="C199" s="75"/>
    </row>
    <row r="200" customFormat="false" ht="15.75" hidden="false" customHeight="false" outlineLevel="0" collapsed="false">
      <c r="A200" s="74" t="s">
        <v>515</v>
      </c>
      <c r="B200" s="74" t="s">
        <v>516</v>
      </c>
      <c r="C200" s="75"/>
    </row>
    <row r="201" customFormat="false" ht="15.75" hidden="false" customHeight="false" outlineLevel="0" collapsed="false">
      <c r="A201" s="74" t="s">
        <v>517</v>
      </c>
      <c r="B201" s="74" t="s">
        <v>518</v>
      </c>
      <c r="C201" s="75"/>
    </row>
    <row r="202" customFormat="false" ht="15.75" hidden="false" customHeight="false" outlineLevel="0" collapsed="false">
      <c r="A202" s="74" t="s">
        <v>519</v>
      </c>
      <c r="B202" s="74" t="s">
        <v>520</v>
      </c>
      <c r="C202" s="75"/>
    </row>
    <row r="203" customFormat="false" ht="15.75" hidden="false" customHeight="false" outlineLevel="0" collapsed="false">
      <c r="A203" s="74" t="s">
        <v>521</v>
      </c>
      <c r="B203" s="74" t="s">
        <v>522</v>
      </c>
      <c r="C203" s="75" t="s">
        <v>231</v>
      </c>
      <c r="D203" s="0" t="s">
        <v>232</v>
      </c>
    </row>
    <row r="204" customFormat="false" ht="14.25" hidden="false" customHeight="false" outlineLevel="0" collapsed="false">
      <c r="A204" s="73" t="s">
        <v>523</v>
      </c>
      <c r="B204" s="76"/>
      <c r="C204" s="51"/>
    </row>
    <row r="205" customFormat="false" ht="15.75" hidden="false" customHeight="false" outlineLevel="0" collapsed="false">
      <c r="A205" s="74" t="s">
        <v>524</v>
      </c>
      <c r="B205" s="74" t="s">
        <v>525</v>
      </c>
      <c r="C205" s="75"/>
    </row>
    <row r="206" customFormat="false" ht="15.75" hidden="false" customHeight="false" outlineLevel="0" collapsed="false">
      <c r="A206" s="74" t="s">
        <v>526</v>
      </c>
      <c r="B206" s="74" t="s">
        <v>527</v>
      </c>
      <c r="C206" s="75" t="s">
        <v>231</v>
      </c>
    </row>
    <row r="207" customFormat="false" ht="14.25" hidden="false" customHeight="false" outlineLevel="0" collapsed="false">
      <c r="A207" s="73" t="s">
        <v>528</v>
      </c>
      <c r="B207" s="76"/>
      <c r="C207" s="51"/>
    </row>
    <row r="208" customFormat="false" ht="15.75" hidden="false" customHeight="false" outlineLevel="0" collapsed="false">
      <c r="A208" s="74" t="s">
        <v>529</v>
      </c>
      <c r="B208" s="74" t="s">
        <v>525</v>
      </c>
      <c r="C208" s="75" t="s">
        <v>231</v>
      </c>
    </row>
    <row r="209" customFormat="false" ht="15.75" hidden="false" customHeight="false" outlineLevel="0" collapsed="false">
      <c r="A209" s="74" t="s">
        <v>530</v>
      </c>
      <c r="B209" s="74" t="s">
        <v>527</v>
      </c>
      <c r="C209" s="75"/>
    </row>
  </sheetData>
  <autoFilter ref="A43:C209"/>
  <conditionalFormatting sqref="A44:B209">
    <cfRule type="expression" priority="2" aboveAverage="0" equalAverage="0" bottom="0" percent="0" rank="0" text="" dxfId="0">
      <formula>#ref!="○"</formula>
    </cfRule>
  </conditionalFormatting>
  <conditionalFormatting sqref="A43">
    <cfRule type="expression" priority="3" aboveAverage="0" equalAverage="0" bottom="0" percent="0" rank="0" text="" dxfId="1">
      <formula>#ref!="○"</formula>
    </cfRule>
  </conditionalFormatting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153"/>
  <sheetViews>
    <sheetView showFormulas="false" showGridLines="true" showRowColHeaders="true" showZeros="true" rightToLeft="false" tabSelected="false" showOutlineSymbols="true" defaultGridColor="true" view="normal" topLeftCell="A31" colorId="64" zoomScale="85" zoomScaleNormal="85" zoomScalePageLayoutView="100" workbookViewId="0">
      <selection pane="topLeft" activeCell="S51" activeCellId="0" sqref="S51"/>
    </sheetView>
  </sheetViews>
  <sheetFormatPr defaultRowHeight="13.5" outlineLevelRow="0" outlineLevelCol="0"/>
  <cols>
    <col collapsed="false" customWidth="true" hidden="false" outlineLevel="0" max="3" min="1" style="107" width="8.88"/>
    <col collapsed="false" customWidth="true" hidden="false" outlineLevel="0" max="4" min="4" style="107" width="12.41"/>
    <col collapsed="false" customWidth="true" hidden="false" outlineLevel="0" max="11" min="5" style="107" width="8.88"/>
    <col collapsed="false" customWidth="true" hidden="false" outlineLevel="0" max="12" min="12" style="107" width="10.91"/>
    <col collapsed="false" customWidth="true" hidden="false" outlineLevel="0" max="13" min="13" style="107" width="9.82"/>
    <col collapsed="false" customWidth="true" hidden="false" outlineLevel="0" max="1025" min="14" style="107" width="8.88"/>
  </cols>
  <sheetData>
    <row r="1" customFormat="false" ht="13.5" hidden="false" customHeight="false" outlineLevel="0" collapsed="false">
      <c r="A1" s="0"/>
      <c r="C1" s="0"/>
      <c r="D1" s="0"/>
      <c r="E1" s="0"/>
      <c r="F1" s="0"/>
      <c r="G1" s="0"/>
      <c r="H1" s="0"/>
      <c r="I1" s="0"/>
      <c r="J1" s="0"/>
      <c r="K1" s="0"/>
      <c r="L1" s="0"/>
      <c r="M1" s="0"/>
      <c r="N1" s="0"/>
      <c r="O1" s="0"/>
      <c r="P1" s="0"/>
    </row>
    <row r="2" customFormat="false" ht="13.5" hidden="false" customHeight="false" outlineLevel="0" collapsed="false">
      <c r="A2" s="0"/>
      <c r="C2" s="0"/>
      <c r="D2" s="0"/>
      <c r="E2" s="0"/>
      <c r="F2" s="0"/>
      <c r="G2" s="0"/>
      <c r="H2" s="0"/>
      <c r="I2" s="0"/>
      <c r="J2" s="0"/>
      <c r="K2" s="0"/>
      <c r="L2" s="0"/>
      <c r="M2" s="0"/>
      <c r="N2" s="0"/>
      <c r="O2" s="0"/>
      <c r="P2" s="0"/>
    </row>
    <row r="3" customFormat="false" ht="13.5" hidden="false" customHeight="false" outlineLevel="0" collapsed="false">
      <c r="A3" s="0"/>
      <c r="C3" s="0"/>
      <c r="D3" s="0"/>
      <c r="E3" s="0"/>
      <c r="F3" s="0"/>
      <c r="G3" s="0"/>
      <c r="H3" s="0"/>
      <c r="I3" s="0"/>
      <c r="J3" s="0"/>
      <c r="K3" s="0"/>
      <c r="L3" s="0"/>
      <c r="M3" s="0"/>
      <c r="N3" s="0"/>
      <c r="O3" s="0"/>
      <c r="P3" s="0"/>
    </row>
    <row r="4" customFormat="false" ht="13.5" hidden="false" customHeight="false" outlineLevel="0" collapsed="false">
      <c r="A4" s="0"/>
      <c r="C4" s="0"/>
      <c r="D4" s="0"/>
      <c r="E4" s="0"/>
      <c r="F4" s="0"/>
      <c r="G4" s="0"/>
      <c r="H4" s="0"/>
      <c r="I4" s="0"/>
      <c r="J4" s="0"/>
      <c r="K4" s="0"/>
      <c r="L4" s="0"/>
      <c r="M4" s="0"/>
      <c r="N4" s="0"/>
      <c r="O4" s="0"/>
      <c r="P4" s="0"/>
    </row>
    <row r="5" customFormat="false" ht="13.5" hidden="false" customHeight="false" outlineLevel="0" collapsed="false">
      <c r="A5" s="0"/>
      <c r="C5" s="0"/>
      <c r="D5" s="0"/>
      <c r="E5" s="0"/>
      <c r="F5" s="0"/>
      <c r="G5" s="0"/>
      <c r="H5" s="0"/>
      <c r="I5" s="0"/>
      <c r="J5" s="0"/>
      <c r="K5" s="0"/>
      <c r="L5" s="0"/>
      <c r="M5" s="0"/>
      <c r="N5" s="0"/>
      <c r="O5" s="0"/>
      <c r="P5" s="0"/>
    </row>
    <row r="6" customFormat="false" ht="13.5" hidden="false" customHeight="false" outlineLevel="0" collapsed="false">
      <c r="A6" s="0"/>
      <c r="C6" s="0"/>
      <c r="D6" s="0"/>
      <c r="E6" s="0"/>
      <c r="F6" s="0"/>
      <c r="G6" s="0"/>
      <c r="H6" s="0"/>
      <c r="I6" s="0"/>
      <c r="J6" s="0"/>
      <c r="K6" s="0"/>
      <c r="L6" s="0"/>
      <c r="M6" s="0"/>
      <c r="N6" s="0"/>
      <c r="O6" s="0"/>
      <c r="P6" s="0"/>
    </row>
    <row r="7" customFormat="false" ht="13.5" hidden="false" customHeight="false" outlineLevel="0" collapsed="false">
      <c r="A7" s="0"/>
      <c r="C7" s="0"/>
      <c r="D7" s="0"/>
      <c r="E7" s="0"/>
      <c r="F7" s="0"/>
      <c r="G7" s="0"/>
      <c r="H7" s="0"/>
      <c r="I7" s="0"/>
      <c r="J7" s="0"/>
      <c r="K7" s="0"/>
      <c r="L7" s="0"/>
      <c r="M7" s="0"/>
      <c r="N7" s="0"/>
      <c r="O7" s="0"/>
      <c r="P7" s="0"/>
    </row>
    <row r="8" customFormat="false" ht="13.5" hidden="false" customHeight="false" outlineLevel="0" collapsed="false">
      <c r="A8" s="0"/>
      <c r="C8" s="0"/>
      <c r="D8" s="0"/>
      <c r="E8" s="0"/>
      <c r="F8" s="0"/>
      <c r="G8" s="0"/>
      <c r="H8" s="0"/>
      <c r="I8" s="0"/>
      <c r="J8" s="0"/>
      <c r="K8" s="0"/>
      <c r="L8" s="0"/>
      <c r="M8" s="0"/>
      <c r="N8" s="0"/>
      <c r="O8" s="0"/>
      <c r="P8" s="0"/>
    </row>
    <row r="9" customFormat="false" ht="13.5" hidden="false" customHeight="false" outlineLevel="0" collapsed="false">
      <c r="A9" s="0"/>
      <c r="C9" s="0"/>
      <c r="D9" s="0"/>
      <c r="E9" s="0"/>
      <c r="F9" s="0"/>
      <c r="G9" s="0"/>
      <c r="H9" s="0"/>
      <c r="I9" s="0"/>
      <c r="J9" s="0"/>
      <c r="K9" s="0"/>
      <c r="L9" s="0"/>
      <c r="M9" s="0"/>
      <c r="N9" s="0"/>
      <c r="O9" s="0"/>
      <c r="P9" s="0"/>
    </row>
    <row r="10" customFormat="false" ht="13.5" hidden="false" customHeight="false" outlineLevel="0" collapsed="false">
      <c r="A10" s="0"/>
      <c r="C10" s="0"/>
      <c r="D10" s="0"/>
      <c r="E10" s="0"/>
      <c r="F10" s="0"/>
      <c r="G10" s="0"/>
      <c r="H10" s="0"/>
      <c r="I10" s="0"/>
      <c r="J10" s="0"/>
      <c r="K10" s="0"/>
      <c r="L10" s="0"/>
      <c r="M10" s="0"/>
      <c r="N10" s="0"/>
      <c r="O10" s="0"/>
      <c r="P10" s="0"/>
    </row>
    <row r="11" customFormat="false" ht="13.5" hidden="false" customHeight="false" outlineLevel="0" collapsed="false">
      <c r="A11" s="0"/>
      <c r="C11" s="0"/>
      <c r="D11" s="0"/>
      <c r="E11" s="0"/>
      <c r="F11" s="0"/>
      <c r="G11" s="0"/>
      <c r="H11" s="0"/>
      <c r="I11" s="0"/>
      <c r="J11" s="0"/>
      <c r="K11" s="0"/>
      <c r="L11" s="0"/>
      <c r="M11" s="0"/>
      <c r="N11" s="0"/>
      <c r="O11" s="0"/>
      <c r="P11" s="0"/>
    </row>
    <row r="12" customFormat="false" ht="13.5" hidden="false" customHeight="false" outlineLevel="0" collapsed="false">
      <c r="A12" s="0"/>
      <c r="C12" s="0"/>
      <c r="D12" s="0"/>
      <c r="E12" s="0"/>
      <c r="F12" s="0"/>
      <c r="G12" s="0"/>
      <c r="H12" s="0"/>
      <c r="I12" s="0"/>
      <c r="J12" s="0"/>
      <c r="K12" s="0"/>
      <c r="L12" s="0"/>
      <c r="M12" s="0"/>
      <c r="N12" s="0"/>
      <c r="O12" s="0"/>
      <c r="P12" s="0"/>
    </row>
    <row r="13" customFormat="false" ht="13.5" hidden="false" customHeight="false" outlineLevel="0" collapsed="false">
      <c r="A13" s="0"/>
      <c r="C13" s="0"/>
      <c r="D13" s="0"/>
      <c r="E13" s="0"/>
      <c r="F13" s="0"/>
      <c r="G13" s="0"/>
      <c r="H13" s="0"/>
      <c r="I13" s="0"/>
      <c r="J13" s="0"/>
      <c r="K13" s="0"/>
      <c r="L13" s="0"/>
      <c r="M13" s="0"/>
      <c r="N13" s="0"/>
      <c r="O13" s="0"/>
      <c r="P13" s="0"/>
    </row>
    <row r="14" customFormat="false" ht="13.5" hidden="false" customHeight="false" outlineLevel="0" collapsed="false">
      <c r="A14" s="0"/>
      <c r="C14" s="0"/>
      <c r="D14" s="0"/>
      <c r="E14" s="0"/>
      <c r="F14" s="0"/>
      <c r="G14" s="0"/>
      <c r="H14" s="0"/>
      <c r="I14" s="0"/>
      <c r="J14" s="0"/>
      <c r="K14" s="0"/>
      <c r="L14" s="0"/>
      <c r="M14" s="0"/>
      <c r="N14" s="0"/>
      <c r="O14" s="0"/>
      <c r="P14" s="0"/>
    </row>
    <row r="15" customFormat="false" ht="13.5" hidden="false" customHeight="false" outlineLevel="0" collapsed="false">
      <c r="A15" s="0"/>
      <c r="C15" s="0"/>
      <c r="D15" s="0"/>
      <c r="E15" s="0"/>
      <c r="F15" s="0"/>
      <c r="G15" s="0"/>
      <c r="H15" s="0"/>
      <c r="I15" s="0"/>
      <c r="J15" s="0"/>
      <c r="K15" s="0"/>
      <c r="L15" s="0"/>
      <c r="M15" s="0"/>
      <c r="N15" s="0"/>
      <c r="O15" s="0"/>
      <c r="P15" s="0"/>
    </row>
    <row r="16" customFormat="false" ht="13.5" hidden="false" customHeight="false" outlineLevel="0" collapsed="false">
      <c r="A16" s="0"/>
      <c r="C16" s="0"/>
      <c r="D16" s="0"/>
      <c r="E16" s="0"/>
      <c r="F16" s="0"/>
      <c r="G16" s="0"/>
      <c r="H16" s="0"/>
      <c r="I16" s="0"/>
      <c r="J16" s="0"/>
      <c r="K16" s="0"/>
      <c r="L16" s="0"/>
      <c r="M16" s="0"/>
      <c r="N16" s="0"/>
      <c r="O16" s="0"/>
      <c r="P16" s="0"/>
    </row>
    <row r="17" customFormat="false" ht="13.5" hidden="false" customHeight="false" outlineLevel="0" collapsed="false">
      <c r="A17" s="0"/>
      <c r="C17" s="0"/>
      <c r="D17" s="0"/>
      <c r="E17" s="0"/>
      <c r="F17" s="0"/>
      <c r="G17" s="0"/>
      <c r="H17" s="0"/>
      <c r="I17" s="0"/>
      <c r="J17" s="0"/>
      <c r="K17" s="0"/>
      <c r="L17" s="0"/>
      <c r="M17" s="0"/>
      <c r="N17" s="0"/>
      <c r="O17" s="0"/>
      <c r="P17" s="0"/>
    </row>
    <row r="18" customFormat="false" ht="13.5" hidden="false" customHeight="false" outlineLevel="0" collapsed="false">
      <c r="A18" s="0"/>
      <c r="C18" s="0"/>
      <c r="D18" s="0"/>
      <c r="E18" s="0"/>
      <c r="F18" s="0"/>
      <c r="G18" s="0"/>
      <c r="H18" s="0"/>
      <c r="I18" s="0"/>
      <c r="J18" s="0"/>
      <c r="K18" s="0"/>
      <c r="L18" s="0"/>
      <c r="M18" s="0"/>
      <c r="N18" s="0"/>
      <c r="O18" s="0"/>
      <c r="P18" s="0"/>
    </row>
    <row r="19" customFormat="false" ht="13.5" hidden="false" customHeight="false" outlineLevel="0" collapsed="false">
      <c r="A19" s="0"/>
      <c r="C19" s="0"/>
      <c r="D19" s="0"/>
      <c r="E19" s="0"/>
      <c r="F19" s="0"/>
      <c r="G19" s="0"/>
      <c r="H19" s="0"/>
      <c r="I19" s="0"/>
      <c r="J19" s="0"/>
      <c r="K19" s="0"/>
      <c r="L19" s="0"/>
      <c r="M19" s="0"/>
      <c r="N19" s="0"/>
      <c r="O19" s="0"/>
      <c r="P19" s="0"/>
    </row>
    <row r="20" customFormat="false" ht="13.5" hidden="false" customHeight="false" outlineLevel="0" collapsed="false">
      <c r="A20" s="0"/>
      <c r="C20" s="0"/>
      <c r="D20" s="0"/>
      <c r="E20" s="0"/>
      <c r="F20" s="0"/>
      <c r="G20" s="0"/>
      <c r="H20" s="0"/>
      <c r="I20" s="0"/>
      <c r="J20" s="0"/>
      <c r="K20" s="0"/>
      <c r="L20" s="0"/>
      <c r="M20" s="0"/>
      <c r="N20" s="0"/>
      <c r="O20" s="0"/>
      <c r="P20" s="0"/>
    </row>
    <row r="21" customFormat="false" ht="13.5" hidden="false" customHeight="false" outlineLevel="0" collapsed="false">
      <c r="A21" s="0"/>
      <c r="C21" s="0"/>
      <c r="D21" s="0"/>
      <c r="E21" s="0"/>
      <c r="F21" s="0"/>
      <c r="G21" s="0"/>
      <c r="H21" s="0"/>
      <c r="I21" s="0"/>
      <c r="J21" s="0"/>
      <c r="K21" s="0"/>
      <c r="L21" s="0"/>
      <c r="M21" s="0"/>
      <c r="N21" s="0"/>
      <c r="O21" s="0"/>
      <c r="P21" s="0"/>
    </row>
    <row r="22" customFormat="false" ht="13.5" hidden="false" customHeight="false" outlineLevel="0" collapsed="false">
      <c r="A22" s="0"/>
      <c r="C22" s="0"/>
      <c r="D22" s="0"/>
      <c r="E22" s="0"/>
      <c r="F22" s="0"/>
      <c r="G22" s="0"/>
      <c r="H22" s="0"/>
      <c r="I22" s="0"/>
      <c r="J22" s="0"/>
      <c r="K22" s="0"/>
      <c r="L22" s="0"/>
      <c r="M22" s="0"/>
      <c r="N22" s="0"/>
      <c r="O22" s="0"/>
      <c r="P22" s="0"/>
    </row>
    <row r="23" customFormat="false" ht="13.5" hidden="false" customHeight="false" outlineLevel="0" collapsed="false">
      <c r="A23" s="0"/>
      <c r="C23" s="0"/>
      <c r="D23" s="0"/>
      <c r="E23" s="0"/>
      <c r="F23" s="0"/>
      <c r="G23" s="0"/>
      <c r="H23" s="0"/>
      <c r="I23" s="0"/>
      <c r="J23" s="0"/>
      <c r="K23" s="0"/>
      <c r="L23" s="0"/>
      <c r="M23" s="0"/>
      <c r="N23" s="0"/>
      <c r="O23" s="0"/>
      <c r="P23" s="0"/>
    </row>
    <row r="24" customFormat="false" ht="13.5" hidden="false" customHeight="false" outlineLevel="0" collapsed="false">
      <c r="A24" s="0"/>
      <c r="C24" s="0"/>
      <c r="D24" s="0"/>
      <c r="E24" s="0"/>
      <c r="F24" s="0"/>
      <c r="G24" s="0"/>
      <c r="H24" s="0"/>
      <c r="I24" s="0"/>
      <c r="J24" s="0"/>
      <c r="K24" s="0"/>
      <c r="L24" s="0"/>
      <c r="M24" s="0"/>
      <c r="N24" s="0"/>
      <c r="O24" s="0"/>
      <c r="P24" s="0"/>
    </row>
    <row r="25" customFormat="false" ht="13.5" hidden="false" customHeight="false" outlineLevel="0" collapsed="false">
      <c r="A25" s="0"/>
      <c r="C25" s="0"/>
      <c r="D25" s="0"/>
      <c r="E25" s="0"/>
      <c r="F25" s="0"/>
      <c r="G25" s="0"/>
      <c r="H25" s="0"/>
      <c r="I25" s="0"/>
      <c r="J25" s="0"/>
      <c r="K25" s="0"/>
      <c r="L25" s="0"/>
      <c r="M25" s="0"/>
      <c r="N25" s="0"/>
      <c r="O25" s="0"/>
      <c r="P25" s="0"/>
    </row>
    <row r="26" customFormat="false" ht="13.5" hidden="false" customHeight="false" outlineLevel="0" collapsed="false">
      <c r="A26" s="0"/>
      <c r="C26" s="0"/>
      <c r="D26" s="0"/>
      <c r="E26" s="0"/>
      <c r="F26" s="0"/>
      <c r="G26" s="0"/>
      <c r="H26" s="0"/>
      <c r="I26" s="0"/>
      <c r="J26" s="0"/>
      <c r="K26" s="0"/>
      <c r="L26" s="0"/>
      <c r="M26" s="0"/>
      <c r="N26" s="0"/>
      <c r="O26" s="0"/>
      <c r="P26" s="0"/>
    </row>
    <row r="27" customFormat="false" ht="13.5" hidden="false" customHeight="false" outlineLevel="0" collapsed="false">
      <c r="A27" s="0"/>
      <c r="C27" s="0"/>
      <c r="D27" s="0"/>
      <c r="E27" s="0"/>
      <c r="F27" s="0"/>
      <c r="G27" s="0"/>
      <c r="H27" s="0"/>
      <c r="I27" s="0"/>
      <c r="J27" s="0"/>
      <c r="K27" s="0"/>
      <c r="L27" s="0"/>
      <c r="M27" s="0"/>
      <c r="N27" s="0"/>
      <c r="O27" s="0"/>
      <c r="P27" s="0"/>
    </row>
    <row r="28" customFormat="false" ht="13.5" hidden="false" customHeight="false" outlineLevel="0" collapsed="false">
      <c r="A28" s="0"/>
      <c r="C28" s="0"/>
      <c r="D28" s="0"/>
      <c r="E28" s="0"/>
      <c r="F28" s="0"/>
      <c r="G28" s="0"/>
      <c r="H28" s="0"/>
      <c r="I28" s="0"/>
      <c r="J28" s="0"/>
      <c r="K28" s="0"/>
      <c r="L28" s="0"/>
      <c r="M28" s="0"/>
      <c r="N28" s="0"/>
      <c r="O28" s="0"/>
      <c r="P28" s="0"/>
    </row>
    <row r="29" customFormat="false" ht="13.5" hidden="false" customHeight="false" outlineLevel="0" collapsed="false">
      <c r="A29" s="0"/>
      <c r="C29" s="0"/>
      <c r="D29" s="0"/>
      <c r="E29" s="0"/>
      <c r="F29" s="0"/>
      <c r="G29" s="0"/>
      <c r="H29" s="0"/>
      <c r="I29" s="0"/>
      <c r="J29" s="0"/>
      <c r="K29" s="0"/>
      <c r="L29" s="0"/>
      <c r="M29" s="0"/>
      <c r="N29" s="0"/>
      <c r="O29" s="0"/>
      <c r="P29" s="0"/>
    </row>
    <row r="30" customFormat="false" ht="13.5" hidden="false" customHeight="false" outlineLevel="0" collapsed="false">
      <c r="A30" s="0"/>
      <c r="C30" s="0"/>
      <c r="D30" s="0"/>
      <c r="E30" s="0"/>
      <c r="F30" s="0"/>
      <c r="G30" s="0"/>
      <c r="H30" s="0"/>
      <c r="I30" s="0"/>
      <c r="J30" s="0"/>
      <c r="K30" s="0"/>
      <c r="L30" s="0"/>
      <c r="M30" s="0"/>
      <c r="N30" s="0"/>
      <c r="O30" s="0"/>
      <c r="P30" s="0"/>
    </row>
    <row r="31" customFormat="false" ht="13.5" hidden="false" customHeight="false" outlineLevel="0" collapsed="false">
      <c r="A31" s="0"/>
      <c r="C31" s="0"/>
      <c r="D31" s="0"/>
      <c r="E31" s="0"/>
      <c r="F31" s="0"/>
      <c r="G31" s="0"/>
      <c r="H31" s="0"/>
      <c r="I31" s="0"/>
      <c r="J31" s="0"/>
      <c r="K31" s="0"/>
      <c r="L31" s="0"/>
      <c r="M31" s="0"/>
      <c r="N31" s="0"/>
      <c r="O31" s="0"/>
      <c r="P31" s="0"/>
    </row>
    <row r="32" customFormat="false" ht="13.5" hidden="false" customHeight="false" outlineLevel="0" collapsed="false">
      <c r="A32" s="0"/>
      <c r="C32" s="0"/>
      <c r="D32" s="0"/>
      <c r="E32" s="0"/>
      <c r="F32" s="0"/>
      <c r="G32" s="0"/>
      <c r="H32" s="0"/>
      <c r="I32" s="0"/>
      <c r="J32" s="0"/>
      <c r="K32" s="0"/>
      <c r="L32" s="0"/>
      <c r="M32" s="0"/>
      <c r="N32" s="0"/>
      <c r="O32" s="0"/>
      <c r="P32" s="0"/>
    </row>
    <row r="33" customFormat="false" ht="13.5" hidden="false" customHeight="false" outlineLevel="0" collapsed="false">
      <c r="A33" s="0"/>
      <c r="C33" s="0"/>
      <c r="D33" s="0"/>
      <c r="E33" s="0"/>
      <c r="F33" s="0"/>
      <c r="G33" s="0"/>
      <c r="H33" s="0"/>
      <c r="I33" s="0"/>
      <c r="J33" s="0"/>
      <c r="K33" s="0"/>
      <c r="L33" s="0"/>
      <c r="M33" s="0"/>
      <c r="N33" s="0"/>
      <c r="O33" s="0"/>
      <c r="P33" s="0"/>
    </row>
    <row r="34" customFormat="false" ht="13.5" hidden="false" customHeight="false" outlineLevel="0" collapsed="false">
      <c r="A34" s="0"/>
      <c r="C34" s="0"/>
      <c r="D34" s="0"/>
      <c r="E34" s="0"/>
      <c r="F34" s="0"/>
      <c r="G34" s="0"/>
      <c r="H34" s="0"/>
      <c r="I34" s="0"/>
      <c r="J34" s="0"/>
      <c r="K34" s="0"/>
      <c r="L34" s="0"/>
      <c r="M34" s="0"/>
      <c r="N34" s="0"/>
      <c r="O34" s="0"/>
      <c r="P34" s="0"/>
    </row>
    <row r="35" customFormat="false" ht="13.5" hidden="false" customHeight="false" outlineLevel="0" collapsed="false">
      <c r="A35" s="0"/>
      <c r="C35" s="0"/>
      <c r="D35" s="0"/>
      <c r="E35" s="0"/>
      <c r="F35" s="0"/>
      <c r="G35" s="0"/>
      <c r="H35" s="0"/>
      <c r="I35" s="0"/>
      <c r="J35" s="0"/>
      <c r="K35" s="0"/>
      <c r="L35" s="0"/>
      <c r="M35" s="0"/>
      <c r="N35" s="0"/>
      <c r="O35" s="0"/>
      <c r="P35" s="0"/>
    </row>
    <row r="36" customFormat="false" ht="13.5" hidden="false" customHeight="false" outlineLevel="0" collapsed="false">
      <c r="A36" s="0"/>
      <c r="C36" s="0"/>
      <c r="D36" s="0"/>
      <c r="E36" s="0"/>
      <c r="F36" s="0"/>
      <c r="G36" s="0"/>
      <c r="H36" s="0"/>
      <c r="I36" s="0"/>
      <c r="J36" s="0"/>
      <c r="K36" s="0"/>
      <c r="L36" s="0"/>
      <c r="M36" s="0"/>
      <c r="N36" s="0"/>
      <c r="O36" s="0"/>
      <c r="P36" s="0"/>
    </row>
    <row r="37" customFormat="false" ht="13.5" hidden="false" customHeight="false" outlineLevel="0" collapsed="false">
      <c r="A37" s="0"/>
      <c r="C37" s="0"/>
      <c r="D37" s="0"/>
      <c r="E37" s="0"/>
      <c r="F37" s="0"/>
      <c r="G37" s="0"/>
      <c r="H37" s="0"/>
      <c r="I37" s="0"/>
      <c r="J37" s="0"/>
      <c r="K37" s="0"/>
      <c r="L37" s="0"/>
      <c r="M37" s="0"/>
      <c r="N37" s="0"/>
      <c r="O37" s="0"/>
      <c r="P37" s="0"/>
    </row>
    <row r="38" customFormat="false" ht="13.5" hidden="false" customHeight="false" outlineLevel="0" collapsed="false">
      <c r="A38" s="0"/>
      <c r="C38" s="0"/>
      <c r="D38" s="0"/>
      <c r="E38" s="0"/>
      <c r="F38" s="0"/>
      <c r="G38" s="0"/>
      <c r="H38" s="0"/>
      <c r="I38" s="0"/>
      <c r="J38" s="0"/>
      <c r="K38" s="0"/>
      <c r="L38" s="0"/>
      <c r="M38" s="0"/>
      <c r="N38" s="0"/>
      <c r="O38" s="0"/>
      <c r="P38" s="0"/>
    </row>
    <row r="39" customFormat="false" ht="13.5" hidden="false" customHeight="false" outlineLevel="0" collapsed="false">
      <c r="A39" s="0"/>
      <c r="C39" s="0"/>
      <c r="D39" s="0"/>
      <c r="E39" s="0"/>
      <c r="F39" s="0"/>
      <c r="G39" s="0"/>
      <c r="H39" s="0"/>
      <c r="I39" s="0"/>
      <c r="J39" s="0"/>
      <c r="K39" s="0"/>
      <c r="L39" s="0"/>
      <c r="M39" s="0"/>
      <c r="N39" s="0"/>
      <c r="O39" s="0"/>
      <c r="P39" s="0"/>
    </row>
    <row r="40" customFormat="false" ht="13.5" hidden="false" customHeight="false" outlineLevel="0" collapsed="false">
      <c r="A40" s="0"/>
      <c r="C40" s="0"/>
      <c r="D40" s="0"/>
      <c r="E40" s="0"/>
      <c r="F40" s="0"/>
      <c r="G40" s="0"/>
      <c r="H40" s="0"/>
      <c r="I40" s="0"/>
      <c r="J40" s="0"/>
      <c r="K40" s="0"/>
      <c r="L40" s="0"/>
      <c r="M40" s="0"/>
      <c r="N40" s="0"/>
      <c r="O40" s="0"/>
      <c r="P40" s="0"/>
    </row>
    <row r="41" customFormat="false" ht="13.5" hidden="false" customHeight="false" outlineLevel="0" collapsed="false">
      <c r="A41" s="0"/>
      <c r="C41" s="0"/>
      <c r="D41" s="0"/>
      <c r="E41" s="0"/>
      <c r="F41" s="0"/>
      <c r="G41" s="0"/>
      <c r="H41" s="0"/>
      <c r="I41" s="0"/>
      <c r="J41" s="0"/>
      <c r="K41" s="0"/>
      <c r="L41" s="0"/>
      <c r="M41" s="0"/>
      <c r="N41" s="0"/>
      <c r="O41" s="0"/>
      <c r="P41" s="0"/>
    </row>
    <row r="42" customFormat="false" ht="13.5" hidden="false" customHeight="false" outlineLevel="0" collapsed="false">
      <c r="A42" s="0"/>
      <c r="C42" s="0"/>
      <c r="D42" s="0"/>
      <c r="E42" s="0"/>
      <c r="F42" s="0"/>
      <c r="G42" s="0"/>
      <c r="H42" s="0"/>
      <c r="I42" s="0"/>
      <c r="J42" s="0"/>
      <c r="K42" s="0"/>
      <c r="L42" s="0"/>
      <c r="M42" s="0"/>
      <c r="N42" s="0"/>
      <c r="O42" s="0"/>
      <c r="P42" s="0"/>
    </row>
    <row r="43" customFormat="false" ht="13.5" hidden="false" customHeight="false" outlineLevel="0" collapsed="false">
      <c r="A43" s="0"/>
      <c r="C43" s="0"/>
      <c r="D43" s="0"/>
      <c r="E43" s="0"/>
      <c r="F43" s="0"/>
      <c r="G43" s="0"/>
      <c r="H43" s="0"/>
      <c r="I43" s="0"/>
      <c r="J43" s="0"/>
      <c r="K43" s="0"/>
      <c r="L43" s="0"/>
      <c r="M43" s="0"/>
      <c r="N43" s="0"/>
      <c r="O43" s="0"/>
      <c r="P43" s="0"/>
    </row>
    <row r="44" customFormat="false" ht="13.5" hidden="false" customHeight="false" outlineLevel="0" collapsed="false">
      <c r="A44" s="0"/>
      <c r="C44" s="0"/>
      <c r="D44" s="0"/>
      <c r="E44" s="0"/>
      <c r="F44" s="0"/>
      <c r="G44" s="0"/>
      <c r="H44" s="0"/>
      <c r="I44" s="0"/>
      <c r="J44" s="0"/>
      <c r="K44" s="0"/>
      <c r="L44" s="0"/>
      <c r="M44" s="0"/>
      <c r="N44" s="0"/>
      <c r="O44" s="0"/>
      <c r="P44" s="0"/>
    </row>
    <row r="45" customFormat="false" ht="13.5" hidden="false" customHeight="false" outlineLevel="0" collapsed="false">
      <c r="A45" s="0"/>
      <c r="C45" s="0"/>
      <c r="D45" s="0"/>
      <c r="E45" s="0"/>
      <c r="F45" s="0"/>
      <c r="G45" s="0"/>
      <c r="H45" s="0"/>
      <c r="I45" s="0"/>
      <c r="J45" s="0"/>
      <c r="K45" s="0"/>
      <c r="L45" s="0"/>
      <c r="M45" s="0"/>
      <c r="N45" s="0"/>
      <c r="O45" s="0"/>
      <c r="P45" s="0"/>
    </row>
    <row r="46" customFormat="false" ht="13.5" hidden="false" customHeight="false" outlineLevel="0" collapsed="false">
      <c r="A46" s="0"/>
      <c r="C46" s="0"/>
      <c r="D46" s="0"/>
      <c r="E46" s="0"/>
      <c r="F46" s="0"/>
      <c r="G46" s="0"/>
      <c r="H46" s="0"/>
      <c r="I46" s="0"/>
      <c r="J46" s="0"/>
      <c r="K46" s="0"/>
      <c r="L46" s="0"/>
      <c r="M46" s="0"/>
      <c r="N46" s="0"/>
      <c r="O46" s="0"/>
      <c r="P46" s="0"/>
    </row>
    <row r="47" customFormat="false" ht="13.5" hidden="false" customHeight="false" outlineLevel="0" collapsed="false">
      <c r="A47" s="0"/>
      <c r="C47" s="0"/>
      <c r="D47" s="0"/>
      <c r="E47" s="0"/>
      <c r="F47" s="0"/>
      <c r="G47" s="0"/>
      <c r="H47" s="0"/>
      <c r="I47" s="0"/>
      <c r="J47" s="0"/>
      <c r="K47" s="0"/>
      <c r="L47" s="0"/>
      <c r="M47" s="0"/>
      <c r="N47" s="0"/>
      <c r="O47" s="0"/>
      <c r="P47" s="0"/>
    </row>
    <row r="48" customFormat="false" ht="13.5" hidden="false" customHeight="false" outlineLevel="0" collapsed="false">
      <c r="A48" s="0"/>
      <c r="C48" s="0"/>
      <c r="D48" s="0"/>
      <c r="E48" s="0"/>
      <c r="F48" s="0"/>
      <c r="G48" s="0"/>
      <c r="H48" s="0"/>
      <c r="I48" s="0"/>
      <c r="J48" s="0"/>
      <c r="K48" s="0"/>
      <c r="L48" s="0"/>
      <c r="M48" s="0"/>
      <c r="N48" s="0"/>
      <c r="O48" s="0"/>
      <c r="P48" s="0"/>
    </row>
    <row r="49" customFormat="false" ht="13.5" hidden="false" customHeight="false" outlineLevel="0" collapsed="false">
      <c r="A49" s="0"/>
      <c r="C49" s="0"/>
      <c r="D49" s="0"/>
      <c r="E49" s="0"/>
      <c r="F49" s="0"/>
      <c r="G49" s="0"/>
      <c r="H49" s="0"/>
      <c r="I49" s="0"/>
      <c r="J49" s="0"/>
      <c r="K49" s="0"/>
      <c r="L49" s="0"/>
      <c r="M49" s="0"/>
      <c r="N49" s="0"/>
      <c r="O49" s="0"/>
      <c r="P49" s="0"/>
    </row>
    <row r="50" customFormat="false" ht="13.5" hidden="false" customHeight="false" outlineLevel="0" collapsed="false">
      <c r="A50" s="0"/>
      <c r="C50" s="0"/>
      <c r="D50" s="0"/>
      <c r="E50" s="0"/>
      <c r="F50" s="0"/>
      <c r="G50" s="0"/>
      <c r="H50" s="0"/>
      <c r="I50" s="0"/>
      <c r="J50" s="0"/>
      <c r="K50" s="0"/>
      <c r="L50" s="0"/>
      <c r="M50" s="0"/>
      <c r="N50" s="0"/>
      <c r="O50" s="0"/>
      <c r="P50" s="0"/>
    </row>
    <row r="51" customFormat="false" ht="13.5" hidden="false" customHeight="false" outlineLevel="0" collapsed="false">
      <c r="A51" s="0"/>
      <c r="C51" s="0"/>
      <c r="D51" s="0"/>
      <c r="E51" s="0"/>
      <c r="F51" s="0"/>
      <c r="G51" s="0"/>
      <c r="H51" s="0"/>
      <c r="I51" s="0"/>
      <c r="J51" s="0"/>
      <c r="K51" s="0"/>
      <c r="L51" s="0"/>
      <c r="M51" s="0"/>
      <c r="N51" s="0"/>
      <c r="O51" s="0"/>
      <c r="P51" s="0"/>
    </row>
    <row r="52" customFormat="false" ht="13.5" hidden="false" customHeight="false" outlineLevel="0" collapsed="false">
      <c r="A52" s="0"/>
      <c r="C52" s="0"/>
      <c r="D52" s="0"/>
      <c r="E52" s="0"/>
      <c r="F52" s="0"/>
      <c r="G52" s="0"/>
      <c r="H52" s="0"/>
      <c r="I52" s="0"/>
      <c r="J52" s="0"/>
      <c r="K52" s="0"/>
      <c r="L52" s="0"/>
      <c r="M52" s="0"/>
      <c r="N52" s="0"/>
      <c r="O52" s="0"/>
      <c r="P52" s="0"/>
    </row>
    <row r="53" customFormat="false" ht="13.5" hidden="false" customHeight="false" outlineLevel="0" collapsed="false">
      <c r="A53" s="0"/>
      <c r="C53" s="0"/>
      <c r="D53" s="0"/>
      <c r="E53" s="0"/>
      <c r="F53" s="0"/>
      <c r="G53" s="0"/>
      <c r="H53" s="0"/>
      <c r="I53" s="0"/>
      <c r="J53" s="0"/>
      <c r="K53" s="0"/>
      <c r="L53" s="0"/>
      <c r="M53" s="0"/>
      <c r="N53" s="0"/>
      <c r="O53" s="0"/>
      <c r="P53" s="0"/>
    </row>
    <row r="54" customFormat="false" ht="13.5" hidden="false" customHeight="false" outlineLevel="0" collapsed="false">
      <c r="A54" s="0"/>
      <c r="C54" s="0"/>
      <c r="D54" s="0"/>
      <c r="E54" s="0"/>
      <c r="F54" s="0"/>
      <c r="G54" s="0"/>
      <c r="H54" s="0"/>
      <c r="I54" s="0"/>
      <c r="J54" s="0"/>
      <c r="K54" s="0"/>
      <c r="L54" s="0"/>
      <c r="M54" s="0"/>
      <c r="N54" s="0"/>
      <c r="O54" s="0"/>
      <c r="P54" s="0"/>
    </row>
    <row r="55" customFormat="false" ht="13.5" hidden="false" customHeight="false" outlineLevel="0" collapsed="false">
      <c r="A55" s="0"/>
      <c r="C55" s="0"/>
      <c r="D55" s="0"/>
      <c r="E55" s="0"/>
      <c r="F55" s="0"/>
      <c r="G55" s="0"/>
      <c r="H55" s="0"/>
      <c r="I55" s="0"/>
      <c r="J55" s="0"/>
      <c r="K55" s="0"/>
      <c r="L55" s="0"/>
      <c r="M55" s="0"/>
      <c r="N55" s="0"/>
      <c r="O55" s="0"/>
      <c r="P55" s="0"/>
    </row>
    <row r="56" customFormat="false" ht="13.5" hidden="false" customHeight="false" outlineLevel="0" collapsed="false">
      <c r="A56" s="0"/>
      <c r="C56" s="0"/>
      <c r="D56" s="0"/>
      <c r="E56" s="0"/>
      <c r="F56" s="0"/>
      <c r="G56" s="0"/>
      <c r="H56" s="0"/>
      <c r="I56" s="0"/>
      <c r="J56" s="0"/>
      <c r="K56" s="0"/>
      <c r="L56" s="0"/>
      <c r="M56" s="0"/>
      <c r="N56" s="0"/>
      <c r="O56" s="0"/>
      <c r="P56" s="0"/>
    </row>
    <row r="57" customFormat="false" ht="13.5" hidden="false" customHeight="false" outlineLevel="0" collapsed="false">
      <c r="A57" s="0"/>
      <c r="C57" s="0"/>
      <c r="D57" s="0"/>
      <c r="E57" s="0"/>
      <c r="F57" s="0"/>
      <c r="G57" s="0"/>
      <c r="H57" s="0"/>
      <c r="I57" s="0"/>
      <c r="J57" s="0"/>
      <c r="K57" s="0"/>
      <c r="L57" s="0"/>
      <c r="M57" s="0"/>
      <c r="N57" s="0"/>
      <c r="O57" s="0"/>
      <c r="P57" s="0"/>
    </row>
    <row r="58" customFormat="false" ht="13.5" hidden="false" customHeight="false" outlineLevel="0" collapsed="false">
      <c r="A58" s="0"/>
      <c r="C58" s="0"/>
      <c r="D58" s="0"/>
      <c r="E58" s="0"/>
      <c r="F58" s="0"/>
      <c r="G58" s="0"/>
      <c r="H58" s="0"/>
      <c r="I58" s="0"/>
      <c r="J58" s="0"/>
      <c r="K58" s="0"/>
      <c r="L58" s="0"/>
      <c r="M58" s="0"/>
      <c r="N58" s="0"/>
      <c r="O58" s="0"/>
      <c r="P58" s="0"/>
    </row>
    <row r="59" customFormat="false" ht="13.5" hidden="false" customHeight="false" outlineLevel="0" collapsed="false">
      <c r="A59" s="0"/>
      <c r="C59" s="0"/>
      <c r="D59" s="0"/>
      <c r="E59" s="0"/>
      <c r="F59" s="0"/>
      <c r="G59" s="0"/>
      <c r="H59" s="0"/>
      <c r="I59" s="0"/>
      <c r="J59" s="0"/>
      <c r="K59" s="0"/>
      <c r="L59" s="0"/>
      <c r="M59" s="0"/>
      <c r="N59" s="0"/>
      <c r="O59" s="0"/>
      <c r="P59" s="0"/>
    </row>
    <row r="60" customFormat="false" ht="13.5" hidden="false" customHeight="false" outlineLevel="0" collapsed="false">
      <c r="A60" s="0"/>
      <c r="C60" s="0"/>
      <c r="D60" s="0"/>
      <c r="E60" s="0"/>
      <c r="F60" s="0"/>
      <c r="G60" s="0"/>
      <c r="H60" s="0"/>
      <c r="I60" s="0"/>
      <c r="J60" s="0"/>
      <c r="K60" s="0"/>
      <c r="L60" s="0"/>
      <c r="M60" s="0"/>
      <c r="N60" s="0"/>
      <c r="O60" s="0"/>
      <c r="P60" s="0"/>
    </row>
    <row r="61" customFormat="false" ht="13.5" hidden="false" customHeight="false" outlineLevel="0" collapsed="false">
      <c r="A61" s="0"/>
      <c r="C61" s="0"/>
      <c r="D61" s="0"/>
      <c r="E61" s="0"/>
      <c r="F61" s="0"/>
      <c r="G61" s="0"/>
      <c r="H61" s="0"/>
      <c r="I61" s="0"/>
      <c r="J61" s="0"/>
      <c r="K61" s="0"/>
      <c r="L61" s="0"/>
      <c r="M61" s="0"/>
      <c r="N61" s="0"/>
      <c r="O61" s="0"/>
      <c r="P61" s="0"/>
    </row>
    <row r="62" customFormat="false" ht="13.5" hidden="false" customHeight="false" outlineLevel="0" collapsed="false">
      <c r="A62" s="0"/>
      <c r="C62" s="0"/>
      <c r="D62" s="0"/>
      <c r="E62" s="0"/>
      <c r="F62" s="0"/>
      <c r="G62" s="0"/>
      <c r="H62" s="0"/>
      <c r="I62" s="0"/>
      <c r="J62" s="0"/>
      <c r="K62" s="0"/>
      <c r="L62" s="0"/>
      <c r="M62" s="0"/>
      <c r="N62" s="0"/>
      <c r="O62" s="0"/>
      <c r="P62" s="0"/>
    </row>
    <row r="63" customFormat="false" ht="13.5" hidden="false" customHeight="false" outlineLevel="0" collapsed="false">
      <c r="A63" s="0"/>
      <c r="C63" s="0"/>
      <c r="D63" s="0"/>
      <c r="E63" s="0"/>
      <c r="F63" s="0"/>
      <c r="G63" s="0"/>
      <c r="H63" s="0"/>
      <c r="I63" s="0"/>
      <c r="J63" s="0"/>
      <c r="K63" s="0"/>
      <c r="L63" s="0"/>
      <c r="M63" s="0"/>
      <c r="N63" s="0"/>
      <c r="O63" s="0"/>
      <c r="P63" s="0"/>
    </row>
    <row r="64" customFormat="false" ht="13.5" hidden="false" customHeight="false" outlineLevel="0" collapsed="false">
      <c r="A64" s="0"/>
      <c r="C64" s="0"/>
      <c r="D64" s="0"/>
      <c r="E64" s="0"/>
      <c r="F64" s="0"/>
      <c r="G64" s="0"/>
      <c r="H64" s="0"/>
      <c r="I64" s="0"/>
      <c r="J64" s="0"/>
      <c r="K64" s="0"/>
      <c r="L64" s="0"/>
      <c r="M64" s="0"/>
      <c r="N64" s="0"/>
      <c r="O64" s="0"/>
      <c r="P64" s="0"/>
    </row>
    <row r="65" customFormat="false" ht="13.5" hidden="false" customHeight="false" outlineLevel="0" collapsed="false">
      <c r="A65" s="0"/>
      <c r="C65" s="0"/>
      <c r="D65" s="0"/>
      <c r="E65" s="0"/>
      <c r="F65" s="0"/>
      <c r="G65" s="0"/>
      <c r="H65" s="0"/>
      <c r="I65" s="0"/>
      <c r="J65" s="0"/>
      <c r="K65" s="0"/>
      <c r="L65" s="0"/>
      <c r="M65" s="0"/>
      <c r="N65" s="0"/>
      <c r="O65" s="0"/>
      <c r="P65" s="0"/>
    </row>
    <row r="66" customFormat="false" ht="13.5" hidden="false" customHeight="false" outlineLevel="0" collapsed="false">
      <c r="A66" s="0"/>
      <c r="C66" s="0"/>
      <c r="D66" s="0"/>
      <c r="E66" s="0"/>
      <c r="F66" s="0"/>
      <c r="G66" s="0"/>
      <c r="H66" s="0"/>
      <c r="I66" s="0"/>
      <c r="J66" s="0"/>
      <c r="K66" s="0"/>
      <c r="L66" s="0"/>
      <c r="M66" s="0"/>
      <c r="N66" s="0"/>
      <c r="O66" s="0"/>
      <c r="P66" s="0"/>
    </row>
    <row r="67" customFormat="false" ht="13.5" hidden="false" customHeight="false" outlineLevel="0" collapsed="false">
      <c r="A67" s="0"/>
      <c r="C67" s="0"/>
      <c r="D67" s="0"/>
      <c r="E67" s="0"/>
      <c r="F67" s="0"/>
      <c r="G67" s="0"/>
      <c r="H67" s="0"/>
      <c r="I67" s="0"/>
      <c r="J67" s="0"/>
      <c r="K67" s="0"/>
      <c r="L67" s="0"/>
      <c r="M67" s="0"/>
      <c r="N67" s="0"/>
      <c r="O67" s="0"/>
      <c r="P67" s="0"/>
    </row>
    <row r="68" customFormat="false" ht="13.5" hidden="false" customHeight="false" outlineLevel="0" collapsed="false">
      <c r="A68" s="0"/>
      <c r="C68" s="0"/>
      <c r="D68" s="0"/>
      <c r="E68" s="0"/>
      <c r="F68" s="0"/>
      <c r="G68" s="0"/>
      <c r="H68" s="0"/>
      <c r="I68" s="0"/>
      <c r="J68" s="0"/>
      <c r="K68" s="0"/>
      <c r="L68" s="0"/>
      <c r="M68" s="0"/>
      <c r="N68" s="0"/>
      <c r="O68" s="0"/>
      <c r="P68" s="0"/>
    </row>
    <row r="69" customFormat="false" ht="13.5" hidden="false" customHeight="false" outlineLevel="0" collapsed="false">
      <c r="A69" s="0"/>
      <c r="C69" s="0"/>
      <c r="D69" s="0"/>
      <c r="E69" s="0"/>
      <c r="F69" s="0"/>
      <c r="G69" s="0"/>
      <c r="H69" s="0"/>
      <c r="I69" s="0"/>
      <c r="J69" s="0"/>
      <c r="K69" s="0"/>
      <c r="L69" s="0"/>
      <c r="M69" s="0"/>
      <c r="N69" s="0"/>
      <c r="O69" s="0"/>
      <c r="P69" s="0"/>
    </row>
    <row r="70" customFormat="false" ht="13.5" hidden="false" customHeight="false" outlineLevel="0" collapsed="false">
      <c r="A70" s="0"/>
      <c r="C70" s="0"/>
      <c r="D70" s="0"/>
      <c r="E70" s="0"/>
      <c r="F70" s="0"/>
      <c r="G70" s="0"/>
      <c r="H70" s="0"/>
      <c r="I70" s="0"/>
      <c r="J70" s="0"/>
      <c r="K70" s="0"/>
      <c r="L70" s="0"/>
      <c r="M70" s="0"/>
      <c r="N70" s="0"/>
      <c r="O70" s="0"/>
      <c r="P70" s="0"/>
    </row>
    <row r="71" customFormat="false" ht="13.5" hidden="false" customHeight="false" outlineLevel="0" collapsed="false">
      <c r="A71" s="0"/>
      <c r="C71" s="0"/>
      <c r="D71" s="0"/>
      <c r="E71" s="0"/>
      <c r="F71" s="0"/>
      <c r="G71" s="0"/>
      <c r="H71" s="0"/>
      <c r="I71" s="0"/>
      <c r="J71" s="0"/>
      <c r="K71" s="0"/>
      <c r="L71" s="0"/>
      <c r="M71" s="0"/>
      <c r="N71" s="0"/>
      <c r="O71" s="0"/>
      <c r="P71" s="0"/>
    </row>
    <row r="72" customFormat="false" ht="13.5" hidden="false" customHeight="false" outlineLevel="0" collapsed="false">
      <c r="A72" s="0"/>
      <c r="C72" s="0"/>
      <c r="D72" s="0"/>
      <c r="E72" s="0"/>
      <c r="F72" s="0"/>
      <c r="G72" s="0"/>
      <c r="H72" s="0"/>
      <c r="I72" s="0"/>
      <c r="J72" s="0"/>
      <c r="K72" s="0"/>
      <c r="L72" s="0"/>
      <c r="M72" s="0"/>
      <c r="N72" s="0"/>
      <c r="O72" s="0"/>
      <c r="P72" s="0"/>
    </row>
    <row r="73" customFormat="false" ht="13.5" hidden="false" customHeight="false" outlineLevel="0" collapsed="false">
      <c r="A73" s="0"/>
      <c r="C73" s="0"/>
      <c r="D73" s="0"/>
      <c r="E73" s="0"/>
      <c r="F73" s="0"/>
      <c r="G73" s="0"/>
      <c r="H73" s="0"/>
      <c r="I73" s="0"/>
      <c r="J73" s="0"/>
      <c r="K73" s="0"/>
      <c r="L73" s="0"/>
      <c r="M73" s="0"/>
      <c r="N73" s="0"/>
      <c r="O73" s="0"/>
      <c r="P73" s="0"/>
    </row>
    <row r="74" customFormat="false" ht="13.5" hidden="false" customHeight="false" outlineLevel="0" collapsed="false">
      <c r="A74" s="0"/>
      <c r="C74" s="0"/>
      <c r="D74" s="0"/>
      <c r="E74" s="0"/>
      <c r="F74" s="0"/>
      <c r="G74" s="0"/>
      <c r="H74" s="0"/>
      <c r="I74" s="0"/>
      <c r="J74" s="0"/>
      <c r="K74" s="0"/>
      <c r="L74" s="0"/>
      <c r="M74" s="0"/>
      <c r="N74" s="0"/>
      <c r="O74" s="0"/>
      <c r="P74" s="0"/>
    </row>
    <row r="75" customFormat="false" ht="13.5" hidden="false" customHeight="false" outlineLevel="0" collapsed="false">
      <c r="A75" s="0"/>
      <c r="C75" s="0"/>
      <c r="D75" s="0"/>
      <c r="E75" s="0"/>
      <c r="F75" s="0"/>
      <c r="G75" s="0"/>
      <c r="H75" s="0"/>
      <c r="I75" s="0"/>
      <c r="J75" s="0"/>
      <c r="K75" s="0"/>
      <c r="L75" s="0"/>
      <c r="M75" s="0"/>
      <c r="N75" s="0"/>
      <c r="O75" s="0"/>
      <c r="P75" s="0"/>
    </row>
    <row r="76" customFormat="false" ht="13.5" hidden="false" customHeight="false" outlineLevel="0" collapsed="false">
      <c r="A76" s="0"/>
      <c r="C76" s="0"/>
      <c r="D76" s="0"/>
      <c r="E76" s="0"/>
      <c r="F76" s="0"/>
      <c r="G76" s="0"/>
      <c r="H76" s="0"/>
      <c r="I76" s="0"/>
      <c r="J76" s="0"/>
      <c r="K76" s="0"/>
      <c r="L76" s="0"/>
      <c r="M76" s="0"/>
      <c r="N76" s="0"/>
      <c r="O76" s="0"/>
      <c r="P76" s="0"/>
    </row>
    <row r="77" customFormat="false" ht="13.5" hidden="false" customHeight="false" outlineLevel="0" collapsed="false">
      <c r="A77" s="0"/>
      <c r="C77" s="0"/>
      <c r="D77" s="0"/>
      <c r="E77" s="0"/>
      <c r="F77" s="0"/>
      <c r="G77" s="0"/>
      <c r="H77" s="0"/>
      <c r="I77" s="0"/>
      <c r="J77" s="0"/>
      <c r="K77" s="0"/>
      <c r="L77" s="0"/>
      <c r="M77" s="0"/>
      <c r="N77" s="0"/>
      <c r="O77" s="0"/>
      <c r="P77" s="0"/>
    </row>
    <row r="78" customFormat="false" ht="13.5" hidden="false" customHeight="false" outlineLevel="0" collapsed="false">
      <c r="A78" s="0"/>
      <c r="C78" s="0"/>
      <c r="D78" s="0"/>
      <c r="E78" s="0"/>
      <c r="F78" s="0"/>
      <c r="G78" s="0"/>
      <c r="H78" s="0"/>
      <c r="I78" s="0"/>
      <c r="J78" s="0"/>
      <c r="K78" s="0"/>
      <c r="L78" s="0"/>
      <c r="M78" s="0"/>
      <c r="N78" s="0"/>
      <c r="O78" s="0"/>
      <c r="P78" s="0"/>
    </row>
    <row r="79" customFormat="false" ht="13.5" hidden="false" customHeight="false" outlineLevel="0" collapsed="false">
      <c r="A79" s="0"/>
      <c r="C79" s="0"/>
      <c r="D79" s="0"/>
      <c r="E79" s="0"/>
      <c r="F79" s="0"/>
      <c r="G79" s="0"/>
      <c r="H79" s="0"/>
      <c r="I79" s="0"/>
      <c r="J79" s="0"/>
      <c r="K79" s="0"/>
      <c r="L79" s="0"/>
      <c r="M79" s="0"/>
      <c r="N79" s="0"/>
      <c r="O79" s="0"/>
      <c r="P79" s="0"/>
    </row>
    <row r="80" customFormat="false" ht="13.5" hidden="false" customHeight="false" outlineLevel="0" collapsed="false">
      <c r="A80" s="0"/>
      <c r="C80" s="0"/>
      <c r="D80" s="0"/>
      <c r="E80" s="0"/>
      <c r="F80" s="0"/>
      <c r="G80" s="0"/>
      <c r="H80" s="0"/>
      <c r="I80" s="0"/>
      <c r="J80" s="0"/>
      <c r="K80" s="0"/>
      <c r="L80" s="0"/>
      <c r="M80" s="0"/>
      <c r="N80" s="0"/>
      <c r="O80" s="0"/>
      <c r="P80" s="0"/>
    </row>
    <row r="81" customFormat="false" ht="13.5" hidden="false" customHeight="false" outlineLevel="0" collapsed="false">
      <c r="A81" s="0"/>
      <c r="C81" s="0"/>
      <c r="D81" s="0"/>
      <c r="E81" s="0"/>
      <c r="F81" s="0"/>
      <c r="G81" s="0"/>
      <c r="H81" s="0"/>
      <c r="I81" s="0"/>
      <c r="J81" s="0"/>
      <c r="K81" s="0"/>
      <c r="L81" s="0"/>
      <c r="M81" s="0"/>
      <c r="N81" s="0"/>
      <c r="O81" s="0"/>
      <c r="P81" s="0"/>
    </row>
    <row r="82" customFormat="false" ht="13.5" hidden="false" customHeight="false" outlineLevel="0" collapsed="false">
      <c r="A82" s="0"/>
      <c r="C82" s="0"/>
      <c r="D82" s="0"/>
      <c r="E82" s="0"/>
      <c r="F82" s="0"/>
      <c r="G82" s="0"/>
      <c r="H82" s="0"/>
      <c r="I82" s="0"/>
      <c r="J82" s="0"/>
      <c r="K82" s="0"/>
      <c r="L82" s="0"/>
      <c r="M82" s="0"/>
      <c r="N82" s="0"/>
      <c r="O82" s="0"/>
      <c r="P82" s="0"/>
    </row>
    <row r="83" customFormat="false" ht="13.5" hidden="false" customHeight="false" outlineLevel="0" collapsed="false">
      <c r="A83" s="0"/>
      <c r="C83" s="0"/>
      <c r="D83" s="0"/>
      <c r="E83" s="0"/>
      <c r="F83" s="0"/>
      <c r="G83" s="0"/>
      <c r="H83" s="0"/>
      <c r="I83" s="0"/>
      <c r="J83" s="0"/>
      <c r="K83" s="0"/>
      <c r="L83" s="0"/>
      <c r="M83" s="0"/>
      <c r="N83" s="0"/>
      <c r="O83" s="0"/>
      <c r="P83" s="0"/>
    </row>
    <row r="84" customFormat="false" ht="13.5" hidden="false" customHeight="false" outlineLevel="0" collapsed="false">
      <c r="A84" s="0"/>
      <c r="C84" s="0"/>
      <c r="D84" s="0"/>
      <c r="E84" s="0"/>
      <c r="F84" s="0"/>
      <c r="G84" s="0"/>
      <c r="H84" s="0"/>
      <c r="I84" s="0"/>
      <c r="J84" s="0"/>
      <c r="K84" s="0"/>
      <c r="L84" s="0"/>
      <c r="M84" s="0"/>
      <c r="N84" s="0"/>
      <c r="O84" s="0"/>
      <c r="P84" s="0"/>
    </row>
    <row r="85" customFormat="false" ht="13.5" hidden="false" customHeight="false" outlineLevel="0" collapsed="false">
      <c r="A85" s="0"/>
      <c r="C85" s="0"/>
      <c r="D85" s="0"/>
      <c r="E85" s="0"/>
      <c r="F85" s="0"/>
      <c r="G85" s="0"/>
      <c r="H85" s="0"/>
      <c r="I85" s="0"/>
      <c r="J85" s="0"/>
      <c r="K85" s="0"/>
      <c r="L85" s="0"/>
      <c r="M85" s="0"/>
      <c r="N85" s="0"/>
      <c r="O85" s="0"/>
      <c r="P85" s="0"/>
    </row>
    <row r="86" customFormat="false" ht="13.5" hidden="false" customHeight="false" outlineLevel="0" collapsed="false">
      <c r="A86" s="0"/>
      <c r="C86" s="0"/>
      <c r="D86" s="0"/>
      <c r="E86" s="0"/>
      <c r="F86" s="0"/>
      <c r="G86" s="0"/>
      <c r="H86" s="0"/>
      <c r="I86" s="0"/>
      <c r="J86" s="0"/>
      <c r="K86" s="0"/>
      <c r="L86" s="0"/>
      <c r="M86" s="0"/>
      <c r="N86" s="0"/>
      <c r="O86" s="0"/>
      <c r="P86" s="0"/>
    </row>
    <row r="87" customFormat="false" ht="13.5" hidden="false" customHeight="false" outlineLevel="0" collapsed="false">
      <c r="A87" s="0"/>
      <c r="C87" s="0"/>
      <c r="D87" s="0"/>
      <c r="E87" s="0"/>
      <c r="F87" s="0"/>
      <c r="G87" s="0"/>
      <c r="H87" s="0"/>
      <c r="I87" s="0"/>
      <c r="J87" s="0"/>
      <c r="K87" s="0"/>
      <c r="L87" s="0"/>
      <c r="M87" s="0"/>
      <c r="N87" s="0"/>
      <c r="O87" s="0"/>
      <c r="P87" s="0"/>
    </row>
    <row r="88" customFormat="false" ht="13.5" hidden="false" customHeight="false" outlineLevel="0" collapsed="false">
      <c r="A88" s="0"/>
      <c r="C88" s="0"/>
      <c r="D88" s="0"/>
      <c r="E88" s="0"/>
      <c r="F88" s="0"/>
      <c r="G88" s="0"/>
      <c r="H88" s="0"/>
      <c r="I88" s="0"/>
      <c r="J88" s="0"/>
      <c r="K88" s="0"/>
      <c r="L88" s="0"/>
      <c r="M88" s="0"/>
      <c r="N88" s="0"/>
      <c r="O88" s="0"/>
      <c r="P88" s="0"/>
    </row>
    <row r="89" customFormat="false" ht="13.5" hidden="false" customHeight="false" outlineLevel="0" collapsed="false">
      <c r="A89" s="0"/>
      <c r="C89" s="0"/>
      <c r="D89" s="0"/>
      <c r="E89" s="0"/>
      <c r="F89" s="0"/>
      <c r="G89" s="0"/>
      <c r="H89" s="0"/>
      <c r="I89" s="0"/>
      <c r="J89" s="0"/>
      <c r="K89" s="0"/>
      <c r="L89" s="0"/>
      <c r="M89" s="0"/>
      <c r="N89" s="0"/>
      <c r="O89" s="0"/>
      <c r="P89" s="0"/>
    </row>
    <row r="90" customFormat="false" ht="13.5" hidden="false" customHeight="false" outlineLevel="0" collapsed="false">
      <c r="A90" s="0"/>
      <c r="C90" s="0"/>
      <c r="D90" s="0"/>
      <c r="E90" s="0"/>
      <c r="F90" s="0"/>
      <c r="G90" s="0"/>
      <c r="H90" s="0"/>
      <c r="I90" s="0"/>
      <c r="J90" s="0"/>
      <c r="K90" s="0"/>
      <c r="L90" s="0"/>
      <c r="M90" s="0"/>
      <c r="N90" s="0"/>
      <c r="O90" s="0"/>
      <c r="P90" s="0"/>
    </row>
    <row r="91" customFormat="false" ht="13.5" hidden="false" customHeight="false" outlineLevel="0" collapsed="false">
      <c r="A91" s="0"/>
      <c r="C91" s="0"/>
      <c r="D91" s="0"/>
      <c r="E91" s="0"/>
      <c r="F91" s="0"/>
      <c r="G91" s="0"/>
      <c r="H91" s="0"/>
      <c r="I91" s="0"/>
      <c r="J91" s="0"/>
      <c r="K91" s="0"/>
      <c r="L91" s="0"/>
      <c r="M91" s="0"/>
      <c r="N91" s="0"/>
      <c r="O91" s="0"/>
      <c r="P91" s="0"/>
    </row>
    <row r="92" customFormat="false" ht="13.5" hidden="false" customHeight="false" outlineLevel="0" collapsed="false">
      <c r="A92" s="0"/>
      <c r="C92" s="0"/>
      <c r="D92" s="0"/>
      <c r="E92" s="0"/>
      <c r="F92" s="0"/>
      <c r="G92" s="0"/>
      <c r="H92" s="0"/>
      <c r="I92" s="0"/>
      <c r="J92" s="0"/>
      <c r="K92" s="0"/>
      <c r="L92" s="0"/>
      <c r="M92" s="0"/>
      <c r="N92" s="0"/>
      <c r="O92" s="0"/>
      <c r="P92" s="0"/>
    </row>
    <row r="93" customFormat="false" ht="13.5" hidden="false" customHeight="false" outlineLevel="0" collapsed="false">
      <c r="A93" s="0"/>
      <c r="C93" s="0"/>
      <c r="D93" s="0"/>
      <c r="E93" s="0"/>
      <c r="F93" s="0"/>
      <c r="G93" s="0"/>
      <c r="H93" s="0"/>
      <c r="I93" s="0"/>
      <c r="J93" s="0"/>
      <c r="K93" s="0"/>
      <c r="L93" s="0"/>
      <c r="M93" s="0"/>
      <c r="N93" s="0"/>
      <c r="O93" s="0"/>
      <c r="P93" s="0"/>
    </row>
    <row r="94" customFormat="false" ht="13.5" hidden="false" customHeight="false" outlineLevel="0" collapsed="false">
      <c r="A94" s="0"/>
      <c r="C94" s="0"/>
      <c r="D94" s="0"/>
      <c r="E94" s="0"/>
      <c r="F94" s="0"/>
      <c r="G94" s="0"/>
      <c r="H94" s="0"/>
      <c r="I94" s="0"/>
      <c r="J94" s="0"/>
      <c r="K94" s="0"/>
      <c r="L94" s="0"/>
      <c r="M94" s="0"/>
      <c r="N94" s="0"/>
      <c r="O94" s="0"/>
      <c r="P94" s="0"/>
    </row>
    <row r="95" customFormat="false" ht="13.5" hidden="false" customHeight="false" outlineLevel="0" collapsed="false">
      <c r="A95" s="0"/>
      <c r="C95" s="0"/>
      <c r="D95" s="0"/>
      <c r="E95" s="0"/>
      <c r="F95" s="0"/>
      <c r="G95" s="0"/>
      <c r="H95" s="0"/>
      <c r="I95" s="0"/>
      <c r="J95" s="0"/>
      <c r="K95" s="0"/>
      <c r="L95" s="0"/>
      <c r="M95" s="0"/>
      <c r="N95" s="0"/>
      <c r="O95" s="0"/>
      <c r="P95" s="0"/>
    </row>
    <row r="96" customFormat="false" ht="13.5" hidden="false" customHeight="false" outlineLevel="0" collapsed="false">
      <c r="A96" s="0"/>
      <c r="C96" s="0"/>
      <c r="D96" s="0"/>
      <c r="E96" s="0"/>
      <c r="F96" s="0"/>
      <c r="G96" s="0"/>
      <c r="H96" s="0"/>
      <c r="I96" s="0"/>
      <c r="J96" s="0"/>
      <c r="K96" s="0"/>
      <c r="L96" s="0"/>
      <c r="M96" s="0"/>
      <c r="N96" s="0"/>
      <c r="O96" s="0"/>
      <c r="P96" s="0"/>
    </row>
    <row r="97" customFormat="false" ht="13.5" hidden="false" customHeight="false" outlineLevel="0" collapsed="false">
      <c r="A97" s="0"/>
      <c r="C97" s="0"/>
      <c r="D97" s="0"/>
      <c r="E97" s="0"/>
      <c r="F97" s="0"/>
      <c r="G97" s="0"/>
      <c r="H97" s="0"/>
      <c r="I97" s="0"/>
      <c r="J97" s="0"/>
      <c r="K97" s="0"/>
      <c r="L97" s="0"/>
      <c r="M97" s="0"/>
      <c r="N97" s="0"/>
      <c r="O97" s="0"/>
      <c r="P97" s="0"/>
    </row>
    <row r="98" customFormat="false" ht="13.5" hidden="false" customHeight="false" outlineLevel="0" collapsed="false">
      <c r="A98" s="0"/>
      <c r="C98" s="0"/>
      <c r="D98" s="0"/>
      <c r="E98" s="0"/>
      <c r="F98" s="0"/>
      <c r="G98" s="0"/>
      <c r="H98" s="0"/>
      <c r="I98" s="0"/>
      <c r="J98" s="0"/>
      <c r="K98" s="0"/>
      <c r="L98" s="0"/>
      <c r="M98" s="0"/>
      <c r="N98" s="0"/>
      <c r="O98" s="0"/>
      <c r="P98" s="0"/>
    </row>
    <row r="99" customFormat="false" ht="13.5" hidden="false" customHeight="false" outlineLevel="0" collapsed="false">
      <c r="A99" s="0"/>
      <c r="C99" s="0"/>
      <c r="D99" s="0"/>
      <c r="E99" s="0"/>
      <c r="F99" s="0"/>
      <c r="G99" s="0"/>
      <c r="H99" s="0"/>
      <c r="I99" s="0"/>
      <c r="J99" s="0"/>
      <c r="K99" s="0"/>
      <c r="L99" s="0"/>
      <c r="M99" s="0"/>
      <c r="N99" s="0"/>
      <c r="O99" s="0"/>
      <c r="P99" s="0"/>
    </row>
    <row r="100" customFormat="false" ht="13.5" hidden="false" customHeight="false" outlineLevel="0" collapsed="false">
      <c r="A100" s="0"/>
      <c r="C100" s="0"/>
      <c r="D100" s="0"/>
      <c r="E100" s="0"/>
      <c r="F100" s="0"/>
      <c r="G100" s="0"/>
      <c r="H100" s="0"/>
      <c r="I100" s="0"/>
      <c r="J100" s="0"/>
      <c r="K100" s="0"/>
      <c r="L100" s="0"/>
      <c r="M100" s="0"/>
      <c r="N100" s="0"/>
      <c r="O100" s="0"/>
      <c r="P100" s="0"/>
    </row>
    <row r="101" customFormat="false" ht="13.5" hidden="false" customHeight="false" outlineLevel="0" collapsed="false">
      <c r="A101" s="0"/>
      <c r="C101" s="0"/>
      <c r="D101" s="0"/>
      <c r="E101" s="0"/>
      <c r="F101" s="0"/>
      <c r="G101" s="0"/>
      <c r="H101" s="0"/>
      <c r="I101" s="0"/>
      <c r="J101" s="0"/>
      <c r="K101" s="0"/>
      <c r="L101" s="0"/>
      <c r="M101" s="0"/>
      <c r="N101" s="0"/>
      <c r="O101" s="0"/>
      <c r="P101" s="0"/>
    </row>
    <row r="102" customFormat="false" ht="13.5" hidden="false" customHeight="false" outlineLevel="0" collapsed="false">
      <c r="A102" s="0"/>
      <c r="C102" s="0"/>
      <c r="D102" s="0"/>
      <c r="E102" s="0"/>
      <c r="F102" s="0"/>
      <c r="G102" s="0"/>
      <c r="H102" s="0"/>
      <c r="I102" s="0"/>
      <c r="J102" s="0"/>
      <c r="K102" s="0"/>
      <c r="L102" s="0"/>
      <c r="M102" s="0"/>
      <c r="N102" s="0"/>
      <c r="O102" s="0"/>
      <c r="P102" s="0"/>
    </row>
    <row r="103" customFormat="false" ht="13.5" hidden="false" customHeight="false" outlineLevel="0" collapsed="false">
      <c r="A103" s="0"/>
      <c r="C103" s="0"/>
      <c r="D103" s="0"/>
      <c r="E103" s="0"/>
      <c r="F103" s="0"/>
      <c r="G103" s="0"/>
      <c r="H103" s="0"/>
      <c r="I103" s="0"/>
      <c r="J103" s="0"/>
      <c r="K103" s="0"/>
      <c r="L103" s="0"/>
      <c r="M103" s="0"/>
      <c r="N103" s="0"/>
      <c r="O103" s="0"/>
      <c r="P103" s="0"/>
    </row>
    <row r="104" customFormat="false" ht="13.5" hidden="false" customHeight="false" outlineLevel="0" collapsed="false">
      <c r="A104" s="0"/>
      <c r="C104" s="0"/>
      <c r="D104" s="0"/>
      <c r="E104" s="0"/>
      <c r="F104" s="0"/>
      <c r="G104" s="0"/>
      <c r="H104" s="0"/>
      <c r="I104" s="0"/>
      <c r="J104" s="0"/>
      <c r="K104" s="0"/>
      <c r="L104" s="0"/>
      <c r="M104" s="0"/>
      <c r="N104" s="0"/>
      <c r="O104" s="0"/>
      <c r="P104" s="0"/>
    </row>
    <row r="105" customFormat="false" ht="13.5" hidden="false" customHeight="false" outlineLevel="0" collapsed="false">
      <c r="A105" s="0"/>
      <c r="C105" s="0"/>
      <c r="D105" s="0"/>
      <c r="E105" s="0"/>
      <c r="F105" s="0"/>
      <c r="G105" s="0"/>
      <c r="H105" s="0"/>
      <c r="I105" s="0"/>
      <c r="J105" s="0"/>
      <c r="K105" s="0"/>
      <c r="L105" s="0"/>
      <c r="M105" s="0"/>
      <c r="N105" s="0"/>
      <c r="O105" s="0"/>
      <c r="P105" s="0"/>
    </row>
    <row r="106" customFormat="false" ht="13.5" hidden="false" customHeight="false" outlineLevel="0" collapsed="false">
      <c r="A106" s="0"/>
      <c r="C106" s="0"/>
      <c r="D106" s="0"/>
      <c r="E106" s="0"/>
      <c r="F106" s="0"/>
      <c r="G106" s="0"/>
      <c r="H106" s="0"/>
      <c r="I106" s="0"/>
      <c r="J106" s="0"/>
      <c r="K106" s="0"/>
      <c r="L106" s="0"/>
      <c r="M106" s="0"/>
      <c r="N106" s="0"/>
      <c r="O106" s="0"/>
      <c r="P106" s="0"/>
    </row>
    <row r="107" customFormat="false" ht="13.5" hidden="false" customHeight="false" outlineLevel="0" collapsed="false">
      <c r="A107" s="0"/>
      <c r="C107" s="0"/>
      <c r="D107" s="0"/>
      <c r="E107" s="0"/>
      <c r="F107" s="0"/>
      <c r="G107" s="0"/>
      <c r="H107" s="0"/>
      <c r="I107" s="0"/>
      <c r="J107" s="0"/>
      <c r="K107" s="0"/>
      <c r="L107" s="0"/>
      <c r="M107" s="0"/>
      <c r="N107" s="0"/>
      <c r="O107" s="0"/>
      <c r="P107" s="0"/>
    </row>
    <row r="108" customFormat="false" ht="13.5" hidden="false" customHeight="false" outlineLevel="0" collapsed="false">
      <c r="A108" s="0"/>
      <c r="C108" s="0"/>
      <c r="D108" s="0"/>
      <c r="E108" s="0"/>
      <c r="F108" s="0"/>
      <c r="G108" s="0"/>
      <c r="H108" s="0"/>
      <c r="I108" s="0"/>
      <c r="J108" s="0"/>
      <c r="K108" s="0"/>
      <c r="L108" s="0"/>
      <c r="M108" s="0"/>
      <c r="N108" s="0"/>
      <c r="O108" s="0"/>
      <c r="P108" s="0"/>
    </row>
    <row r="109" customFormat="false" ht="13.5" hidden="false" customHeight="false" outlineLevel="0" collapsed="false">
      <c r="A109" s="0"/>
      <c r="C109" s="0"/>
      <c r="D109" s="0"/>
      <c r="E109" s="0"/>
      <c r="F109" s="0"/>
      <c r="G109" s="0"/>
      <c r="H109" s="0"/>
      <c r="I109" s="0"/>
      <c r="J109" s="0"/>
      <c r="K109" s="0"/>
      <c r="L109" s="0"/>
      <c r="M109" s="0"/>
      <c r="N109" s="0"/>
      <c r="O109" s="0"/>
      <c r="P109" s="0"/>
    </row>
    <row r="110" customFormat="false" ht="13.5" hidden="false" customHeight="false" outlineLevel="0" collapsed="false">
      <c r="A110" s="0"/>
      <c r="C110" s="0"/>
      <c r="D110" s="0"/>
      <c r="E110" s="0"/>
      <c r="F110" s="0"/>
      <c r="G110" s="0"/>
      <c r="H110" s="0"/>
      <c r="I110" s="0"/>
      <c r="J110" s="0"/>
      <c r="K110" s="0"/>
      <c r="L110" s="0"/>
      <c r="M110" s="0"/>
      <c r="N110" s="0"/>
      <c r="O110" s="0"/>
      <c r="P110" s="0"/>
    </row>
    <row r="111" customFormat="false" ht="13.5" hidden="false" customHeight="false" outlineLevel="0" collapsed="false">
      <c r="A111" s="0"/>
      <c r="C111" s="0"/>
      <c r="D111" s="0"/>
      <c r="E111" s="0"/>
      <c r="F111" s="0"/>
      <c r="G111" s="0"/>
      <c r="H111" s="0"/>
      <c r="I111" s="0"/>
      <c r="J111" s="0"/>
      <c r="K111" s="0"/>
      <c r="L111" s="0"/>
      <c r="M111" s="0"/>
      <c r="N111" s="0"/>
      <c r="O111" s="0"/>
      <c r="P111" s="0"/>
    </row>
    <row r="112" customFormat="false" ht="13.5" hidden="false" customHeight="false" outlineLevel="0" collapsed="false">
      <c r="A112" s="0"/>
      <c r="C112" s="0"/>
      <c r="D112" s="0"/>
      <c r="E112" s="0"/>
      <c r="F112" s="0"/>
      <c r="G112" s="0"/>
      <c r="H112" s="0"/>
      <c r="I112" s="0"/>
      <c r="J112" s="0"/>
      <c r="K112" s="0"/>
      <c r="L112" s="0"/>
      <c r="M112" s="0"/>
      <c r="N112" s="0"/>
      <c r="O112" s="0"/>
      <c r="P112" s="0"/>
    </row>
    <row r="113" customFormat="false" ht="13.5" hidden="false" customHeight="false" outlineLevel="0" collapsed="false">
      <c r="A113" s="0"/>
      <c r="C113" s="0"/>
      <c r="D113" s="0"/>
      <c r="E113" s="0"/>
      <c r="F113" s="0"/>
      <c r="G113" s="0"/>
      <c r="H113" s="0"/>
      <c r="I113" s="0"/>
      <c r="J113" s="0"/>
      <c r="K113" s="0"/>
      <c r="L113" s="0"/>
      <c r="M113" s="0"/>
      <c r="N113" s="0"/>
      <c r="O113" s="0"/>
      <c r="P113" s="0"/>
    </row>
    <row r="114" customFormat="false" ht="13.5" hidden="false" customHeight="false" outlineLevel="0" collapsed="false">
      <c r="A114" s="0"/>
      <c r="C114" s="0"/>
      <c r="D114" s="0"/>
      <c r="E114" s="0"/>
      <c r="F114" s="0"/>
      <c r="G114" s="0"/>
      <c r="H114" s="0"/>
      <c r="I114" s="0"/>
      <c r="J114" s="0"/>
      <c r="K114" s="0"/>
      <c r="L114" s="0"/>
      <c r="M114" s="0"/>
      <c r="N114" s="0"/>
      <c r="O114" s="0"/>
      <c r="P114" s="0"/>
    </row>
    <row r="115" customFormat="false" ht="13.5" hidden="false" customHeight="false" outlineLevel="0" collapsed="false">
      <c r="A115" s="0"/>
      <c r="C115" s="0"/>
      <c r="D115" s="0"/>
      <c r="E115" s="0"/>
      <c r="F115" s="0"/>
      <c r="G115" s="0"/>
      <c r="H115" s="0"/>
      <c r="I115" s="0"/>
      <c r="J115" s="0"/>
      <c r="K115" s="0"/>
      <c r="L115" s="0"/>
      <c r="M115" s="0"/>
      <c r="N115" s="0"/>
      <c r="O115" s="0"/>
      <c r="P115" s="0"/>
    </row>
    <row r="116" customFormat="false" ht="13.5" hidden="false" customHeight="false" outlineLevel="0" collapsed="false">
      <c r="A116" s="0"/>
      <c r="C116" s="0"/>
      <c r="D116" s="0"/>
      <c r="E116" s="0"/>
      <c r="F116" s="0"/>
      <c r="G116" s="0"/>
      <c r="H116" s="0"/>
      <c r="I116" s="0"/>
      <c r="J116" s="0"/>
      <c r="K116" s="0"/>
      <c r="L116" s="0"/>
      <c r="M116" s="0"/>
      <c r="N116" s="0"/>
      <c r="O116" s="0"/>
      <c r="P116" s="0"/>
    </row>
    <row r="117" customFormat="false" ht="13.5" hidden="false" customHeight="false" outlineLevel="0" collapsed="false">
      <c r="A117" s="0"/>
      <c r="C117" s="0"/>
      <c r="D117" s="0"/>
      <c r="E117" s="0"/>
      <c r="F117" s="0"/>
      <c r="G117" s="0"/>
      <c r="H117" s="0"/>
      <c r="I117" s="0"/>
      <c r="J117" s="0"/>
      <c r="K117" s="0"/>
      <c r="L117" s="0"/>
      <c r="M117" s="0"/>
      <c r="N117" s="0"/>
      <c r="O117" s="0"/>
      <c r="P117" s="0"/>
    </row>
    <row r="118" customFormat="false" ht="13.5" hidden="false" customHeight="false" outlineLevel="0" collapsed="false">
      <c r="A118" s="0"/>
      <c r="C118" s="0"/>
      <c r="D118" s="0"/>
      <c r="E118" s="0"/>
      <c r="F118" s="0"/>
      <c r="G118" s="0"/>
      <c r="H118" s="0"/>
      <c r="I118" s="0"/>
      <c r="J118" s="0"/>
      <c r="K118" s="0"/>
      <c r="L118" s="0"/>
      <c r="M118" s="0"/>
      <c r="N118" s="0"/>
      <c r="O118" s="0"/>
      <c r="P118" s="0"/>
    </row>
    <row r="119" customFormat="false" ht="13.5" hidden="false" customHeight="false" outlineLevel="0" collapsed="false">
      <c r="A119" s="0"/>
      <c r="C119" s="0"/>
      <c r="D119" s="0"/>
      <c r="E119" s="0"/>
      <c r="F119" s="0"/>
      <c r="G119" s="0"/>
      <c r="H119" s="0"/>
      <c r="I119" s="0"/>
      <c r="J119" s="0"/>
      <c r="K119" s="0"/>
      <c r="L119" s="0"/>
      <c r="M119" s="0"/>
      <c r="N119" s="0"/>
      <c r="O119" s="0"/>
      <c r="P119" s="0"/>
    </row>
    <row r="120" customFormat="false" ht="24" hidden="false" customHeight="true" outlineLevel="0" collapsed="false">
      <c r="A120" s="0"/>
      <c r="C120" s="0"/>
      <c r="D120" s="0"/>
      <c r="E120" s="0"/>
      <c r="F120" s="0"/>
      <c r="G120" s="0"/>
      <c r="H120" s="0"/>
      <c r="I120" s="0"/>
      <c r="J120" s="0"/>
      <c r="K120" s="0"/>
      <c r="L120" s="0"/>
      <c r="M120" s="0"/>
      <c r="N120" s="0"/>
      <c r="O120" s="0"/>
      <c r="P120" s="0"/>
    </row>
    <row r="121" customFormat="false" ht="13.5" hidden="false" customHeight="false" outlineLevel="0" collapsed="false">
      <c r="A121" s="0"/>
      <c r="C121" s="0"/>
      <c r="D121" s="0"/>
      <c r="E121" s="0"/>
      <c r="F121" s="0"/>
      <c r="G121" s="0"/>
      <c r="H121" s="0"/>
      <c r="I121" s="0"/>
      <c r="J121" s="0"/>
      <c r="K121" s="0"/>
      <c r="L121" s="0"/>
      <c r="M121" s="0"/>
      <c r="N121" s="107" t="s">
        <v>531</v>
      </c>
      <c r="O121" s="107" t="s">
        <v>532</v>
      </c>
      <c r="P121" s="0"/>
    </row>
    <row r="122" customFormat="false" ht="13.5" hidden="false" customHeight="false" outlineLevel="0" collapsed="false">
      <c r="A122" s="0"/>
      <c r="C122" s="0"/>
      <c r="D122" s="0"/>
      <c r="E122" s="0"/>
      <c r="F122" s="0"/>
      <c r="G122" s="0"/>
      <c r="H122" s="0"/>
      <c r="I122" s="0"/>
      <c r="J122" s="0"/>
      <c r="K122" s="0"/>
      <c r="L122" s="0"/>
      <c r="M122" s="0"/>
      <c r="N122" s="107" t="s">
        <v>533</v>
      </c>
      <c r="O122" s="107" t="s">
        <v>534</v>
      </c>
      <c r="P122" s="0"/>
    </row>
    <row r="123" customFormat="false" ht="13.5" hidden="false" customHeight="false" outlineLevel="0" collapsed="false">
      <c r="A123" s="0"/>
      <c r="C123" s="0"/>
      <c r="D123" s="0"/>
      <c r="E123" s="0"/>
      <c r="F123" s="0"/>
      <c r="G123" s="0"/>
      <c r="H123" s="0"/>
      <c r="I123" s="0"/>
      <c r="J123" s="0"/>
      <c r="K123" s="0"/>
      <c r="L123" s="0"/>
      <c r="M123" s="0"/>
      <c r="N123" s="0"/>
      <c r="O123" s="0"/>
      <c r="P123" s="0"/>
    </row>
    <row r="124" customFormat="false" ht="13.5" hidden="false" customHeight="false" outlineLevel="0" collapsed="false">
      <c r="A124" s="0"/>
      <c r="C124" s="0"/>
      <c r="D124" s="0"/>
      <c r="E124" s="0"/>
      <c r="F124" s="0"/>
      <c r="G124" s="0"/>
      <c r="H124" s="0"/>
      <c r="I124" s="0"/>
      <c r="J124" s="0"/>
      <c r="K124" s="0"/>
      <c r="L124" s="0"/>
      <c r="M124" s="0"/>
      <c r="N124" s="0"/>
      <c r="O124" s="0"/>
      <c r="P124" s="0"/>
    </row>
    <row r="125" customFormat="false" ht="24" hidden="false" customHeight="true" outlineLevel="0" collapsed="false">
      <c r="A125" s="0"/>
      <c r="C125" s="0"/>
      <c r="D125" s="0"/>
      <c r="E125" s="0"/>
      <c r="F125" s="0"/>
      <c r="G125" s="0"/>
      <c r="H125" s="0"/>
      <c r="I125" s="0"/>
      <c r="J125" s="0"/>
      <c r="K125" s="0"/>
      <c r="L125" s="0"/>
      <c r="M125" s="0"/>
      <c r="N125" s="0"/>
      <c r="O125" s="0"/>
      <c r="P125" s="0"/>
    </row>
    <row r="126" customFormat="false" ht="13.5" hidden="false" customHeight="false" outlineLevel="0" collapsed="false">
      <c r="A126" s="0"/>
      <c r="C126" s="0"/>
      <c r="D126" s="0"/>
      <c r="E126" s="0"/>
      <c r="F126" s="0"/>
      <c r="G126" s="0"/>
      <c r="H126" s="0"/>
      <c r="I126" s="0"/>
      <c r="J126" s="0"/>
      <c r="K126" s="0"/>
      <c r="L126" s="0"/>
      <c r="M126" s="0"/>
      <c r="N126" s="0"/>
      <c r="O126" s="0"/>
      <c r="P126" s="0"/>
    </row>
    <row r="127" customFormat="false" ht="13.5" hidden="false" customHeight="false" outlineLevel="0" collapsed="false">
      <c r="A127" s="0"/>
      <c r="C127" s="0"/>
      <c r="D127" s="0"/>
      <c r="E127" s="0"/>
      <c r="F127" s="0"/>
      <c r="G127" s="0"/>
      <c r="H127" s="0"/>
      <c r="I127" s="0"/>
      <c r="J127" s="0"/>
      <c r="K127" s="0"/>
      <c r="L127" s="0"/>
      <c r="M127" s="0"/>
      <c r="N127" s="0"/>
      <c r="O127" s="0"/>
      <c r="P127" s="0"/>
    </row>
    <row r="128" customFormat="false" ht="13.5" hidden="false" customHeight="false" outlineLevel="0" collapsed="false">
      <c r="A128" s="0"/>
      <c r="C128" s="0"/>
      <c r="D128" s="0"/>
      <c r="E128" s="0"/>
      <c r="F128" s="0"/>
      <c r="G128" s="0"/>
      <c r="H128" s="0"/>
      <c r="I128" s="0"/>
      <c r="J128" s="0"/>
      <c r="K128" s="0"/>
      <c r="L128" s="0"/>
      <c r="M128" s="0"/>
      <c r="N128" s="0"/>
      <c r="O128" s="0"/>
      <c r="P128" s="0"/>
    </row>
    <row r="129" customFormat="false" ht="13.5" hidden="false" customHeight="false" outlineLevel="0" collapsed="false">
      <c r="A129" s="0"/>
      <c r="C129" s="0"/>
      <c r="D129" s="0"/>
      <c r="E129" s="0"/>
      <c r="F129" s="0"/>
      <c r="G129" s="0"/>
      <c r="H129" s="0"/>
      <c r="I129" s="0"/>
      <c r="J129" s="0"/>
      <c r="K129" s="0"/>
      <c r="L129" s="0"/>
      <c r="M129" s="0"/>
      <c r="N129" s="0"/>
      <c r="O129" s="0"/>
      <c r="P129" s="0"/>
    </row>
    <row r="130" customFormat="false" ht="13.5" hidden="false" customHeight="false" outlineLevel="0" collapsed="false">
      <c r="A130" s="0"/>
      <c r="C130" s="0"/>
      <c r="D130" s="0"/>
      <c r="E130" s="0"/>
      <c r="F130" s="0"/>
      <c r="G130" s="0"/>
      <c r="H130" s="0"/>
      <c r="I130" s="0"/>
      <c r="J130" s="0"/>
      <c r="K130" s="0"/>
      <c r="L130" s="0"/>
      <c r="M130" s="0"/>
      <c r="N130" s="0"/>
      <c r="O130" s="0"/>
      <c r="P130" s="0"/>
    </row>
    <row r="131" customFormat="false" ht="13.5" hidden="false" customHeight="false" outlineLevel="0" collapsed="false">
      <c r="A131" s="0"/>
      <c r="C131" s="0"/>
      <c r="D131" s="0"/>
      <c r="E131" s="0"/>
      <c r="F131" s="0"/>
      <c r="G131" s="0"/>
      <c r="H131" s="0"/>
      <c r="I131" s="0"/>
      <c r="J131" s="0"/>
      <c r="K131" s="0"/>
      <c r="L131" s="0"/>
      <c r="M131" s="0"/>
      <c r="N131" s="0"/>
      <c r="O131" s="0"/>
      <c r="P131" s="0"/>
    </row>
    <row r="132" customFormat="false" ht="13.5" hidden="false" customHeight="false" outlineLevel="0" collapsed="false">
      <c r="A132" s="0"/>
      <c r="C132" s="0"/>
      <c r="D132" s="0"/>
      <c r="E132" s="0"/>
      <c r="F132" s="0"/>
      <c r="G132" s="0"/>
      <c r="H132" s="0"/>
      <c r="I132" s="0"/>
      <c r="J132" s="0"/>
      <c r="K132" s="0"/>
      <c r="L132" s="0"/>
      <c r="M132" s="0"/>
      <c r="N132" s="0"/>
      <c r="O132" s="0"/>
      <c r="P132" s="0"/>
    </row>
    <row r="133" customFormat="false" ht="13.5" hidden="false" customHeight="false" outlineLevel="0" collapsed="false">
      <c r="A133" s="0"/>
      <c r="C133" s="0"/>
      <c r="D133" s="0"/>
      <c r="E133" s="0"/>
      <c r="F133" s="0"/>
      <c r="G133" s="0"/>
      <c r="H133" s="0"/>
      <c r="I133" s="0"/>
      <c r="J133" s="0"/>
      <c r="K133" s="0"/>
      <c r="L133" s="0"/>
      <c r="M133" s="0"/>
      <c r="N133" s="0"/>
      <c r="O133" s="0"/>
      <c r="P133" s="0"/>
    </row>
    <row r="134" customFormat="false" ht="13.5" hidden="false" customHeight="false" outlineLevel="0" collapsed="false">
      <c r="A134" s="0"/>
      <c r="C134" s="107" t="s">
        <v>535</v>
      </c>
      <c r="D134" s="0"/>
      <c r="E134" s="0"/>
      <c r="F134" s="0"/>
      <c r="G134" s="0"/>
      <c r="H134" s="0"/>
      <c r="I134" s="0"/>
      <c r="J134" s="0"/>
      <c r="K134" s="0"/>
      <c r="L134" s="0"/>
      <c r="M134" s="0"/>
      <c r="N134" s="0"/>
      <c r="O134" s="0"/>
      <c r="P134" s="0"/>
    </row>
    <row r="135" customFormat="false" ht="13.5" hidden="false" customHeight="false" outlineLevel="0" collapsed="false">
      <c r="A135" s="0"/>
      <c r="D135" s="107" t="s">
        <v>536</v>
      </c>
      <c r="E135" s="0"/>
      <c r="F135" s="0"/>
      <c r="G135" s="0"/>
      <c r="H135" s="0"/>
      <c r="I135" s="0"/>
      <c r="J135" s="0"/>
      <c r="K135" s="0"/>
      <c r="L135" s="0"/>
      <c r="M135" s="0"/>
      <c r="N135" s="0"/>
      <c r="O135" s="0"/>
      <c r="P135" s="0"/>
    </row>
    <row r="136" customFormat="false" ht="13.5" hidden="false" customHeight="true" outlineLevel="0" collapsed="false">
      <c r="A136" s="0"/>
      <c r="D136" s="108" t="s">
        <v>537</v>
      </c>
      <c r="E136" s="108" t="s">
        <v>538</v>
      </c>
      <c r="F136" s="108" t="s">
        <v>539</v>
      </c>
      <c r="G136" s="108" t="s">
        <v>540</v>
      </c>
      <c r="H136" s="108" t="s">
        <v>541</v>
      </c>
      <c r="I136" s="108" t="s">
        <v>542</v>
      </c>
      <c r="J136" s="108" t="s">
        <v>543</v>
      </c>
      <c r="K136" s="108" t="s">
        <v>544</v>
      </c>
      <c r="L136" s="108" t="s">
        <v>545</v>
      </c>
      <c r="M136" s="109" t="s">
        <v>546</v>
      </c>
      <c r="N136" s="109"/>
      <c r="O136" s="109" t="s">
        <v>547</v>
      </c>
      <c r="P136" s="109"/>
    </row>
    <row r="137" customFormat="false" ht="13.5" hidden="false" customHeight="false" outlineLevel="0" collapsed="false">
      <c r="A137" s="0"/>
      <c r="D137" s="110" t="s">
        <v>548</v>
      </c>
      <c r="E137" s="110" t="s">
        <v>549</v>
      </c>
      <c r="F137" s="110" t="s">
        <v>549</v>
      </c>
      <c r="G137" s="110" t="s">
        <v>549</v>
      </c>
      <c r="H137" s="110" t="s">
        <v>549</v>
      </c>
      <c r="I137" s="110" t="s">
        <v>549</v>
      </c>
      <c r="J137" s="110" t="s">
        <v>550</v>
      </c>
      <c r="K137" s="111" t="s">
        <v>551</v>
      </c>
      <c r="L137" s="111" t="s">
        <v>552</v>
      </c>
      <c r="M137" s="112"/>
      <c r="N137" s="112"/>
      <c r="O137" s="112"/>
      <c r="P137" s="112"/>
    </row>
    <row r="138" customFormat="false" ht="13.5" hidden="false" customHeight="false" outlineLevel="0" collapsed="false">
      <c r="A138" s="113"/>
      <c r="D138" s="0"/>
      <c r="E138" s="35"/>
      <c r="F138" s="35"/>
      <c r="G138" s="35"/>
      <c r="H138" s="35"/>
      <c r="I138" s="35"/>
      <c r="J138" s="35"/>
      <c r="K138" s="35"/>
      <c r="L138" s="35"/>
      <c r="M138" s="0"/>
      <c r="N138" s="0"/>
      <c r="O138" s="0"/>
      <c r="P138" s="0"/>
    </row>
    <row r="139" customFormat="false" ht="13.5" hidden="false" customHeight="false" outlineLevel="0" collapsed="false">
      <c r="A139" s="0"/>
      <c r="D139" s="0"/>
      <c r="E139" s="0"/>
      <c r="F139" s="0"/>
      <c r="G139" s="0"/>
      <c r="H139" s="0"/>
      <c r="I139" s="0"/>
      <c r="J139" s="0"/>
      <c r="K139" s="0"/>
      <c r="L139" s="0"/>
      <c r="M139" s="0"/>
      <c r="N139" s="0"/>
      <c r="O139" s="0"/>
      <c r="P139" s="0"/>
    </row>
    <row r="140" customFormat="false" ht="13.5" hidden="false" customHeight="false" outlineLevel="0" collapsed="false">
      <c r="A140" s="0"/>
      <c r="D140" s="107" t="s">
        <v>553</v>
      </c>
      <c r="E140" s="0"/>
      <c r="F140" s="0"/>
      <c r="G140" s="0"/>
      <c r="H140" s="0"/>
      <c r="I140" s="0"/>
      <c r="J140" s="0"/>
      <c r="K140" s="0"/>
      <c r="L140" s="0"/>
      <c r="M140" s="0"/>
      <c r="N140" s="0"/>
      <c r="O140" s="0"/>
      <c r="P140" s="0"/>
    </row>
    <row r="141" customFormat="false" ht="13.5" hidden="false" customHeight="true" outlineLevel="0" collapsed="false">
      <c r="A141" s="0"/>
      <c r="D141" s="108" t="s">
        <v>537</v>
      </c>
      <c r="E141" s="108" t="s">
        <v>538</v>
      </c>
      <c r="F141" s="108" t="s">
        <v>539</v>
      </c>
      <c r="G141" s="108" t="s">
        <v>540</v>
      </c>
      <c r="H141" s="108" t="s">
        <v>541</v>
      </c>
      <c r="I141" s="108" t="s">
        <v>542</v>
      </c>
      <c r="J141" s="108" t="s">
        <v>543</v>
      </c>
      <c r="K141" s="108" t="s">
        <v>544</v>
      </c>
      <c r="L141" s="108" t="s">
        <v>545</v>
      </c>
      <c r="M141" s="109" t="s">
        <v>546</v>
      </c>
      <c r="N141" s="109"/>
      <c r="O141" s="109" t="s">
        <v>547</v>
      </c>
      <c r="P141" s="109"/>
    </row>
    <row r="142" customFormat="false" ht="13.5" hidden="false" customHeight="false" outlineLevel="0" collapsed="false">
      <c r="A142" s="0"/>
      <c r="D142" s="110" t="s">
        <v>554</v>
      </c>
      <c r="E142" s="110" t="s">
        <v>555</v>
      </c>
      <c r="F142" s="110" t="s">
        <v>556</v>
      </c>
      <c r="G142" s="110" t="s">
        <v>549</v>
      </c>
      <c r="H142" s="110" t="s">
        <v>557</v>
      </c>
      <c r="I142" s="110" t="s">
        <v>558</v>
      </c>
      <c r="J142" s="111" t="s">
        <v>559</v>
      </c>
      <c r="K142" s="111" t="s">
        <v>560</v>
      </c>
      <c r="L142" s="111" t="s">
        <v>561</v>
      </c>
      <c r="M142" s="112"/>
      <c r="N142" s="112"/>
      <c r="O142" s="112"/>
      <c r="P142" s="112"/>
    </row>
    <row r="143" customFormat="false" ht="13.5" hidden="false" customHeight="false" outlineLevel="0" collapsed="false">
      <c r="A143" s="113"/>
      <c r="D143" s="0"/>
      <c r="E143" s="35"/>
      <c r="F143" s="35"/>
      <c r="G143" s="35"/>
      <c r="H143" s="35"/>
      <c r="I143" s="35"/>
      <c r="J143" s="35"/>
      <c r="K143" s="35"/>
      <c r="L143" s="35"/>
      <c r="M143" s="0"/>
      <c r="N143" s="0"/>
      <c r="O143" s="0"/>
      <c r="P143" s="0"/>
    </row>
    <row r="144" customFormat="false" ht="13.5" hidden="false" customHeight="false" outlineLevel="0" collapsed="false">
      <c r="A144" s="0"/>
      <c r="D144" s="0"/>
      <c r="E144" s="0"/>
      <c r="F144" s="0"/>
      <c r="G144" s="0"/>
      <c r="H144" s="0"/>
      <c r="I144" s="0"/>
      <c r="J144" s="0"/>
      <c r="K144" s="0"/>
      <c r="L144" s="0"/>
      <c r="M144" s="0"/>
      <c r="N144" s="0"/>
      <c r="O144" s="0"/>
      <c r="P144" s="0"/>
    </row>
    <row r="145" customFormat="false" ht="13.5" hidden="false" customHeight="false" outlineLevel="0" collapsed="false">
      <c r="A145" s="0"/>
      <c r="D145" s="107" t="s">
        <v>562</v>
      </c>
      <c r="E145" s="0"/>
      <c r="F145" s="0"/>
      <c r="G145" s="0"/>
      <c r="H145" s="0"/>
      <c r="I145" s="0"/>
      <c r="J145" s="0"/>
      <c r="K145" s="0"/>
      <c r="L145" s="0"/>
      <c r="M145" s="0"/>
      <c r="N145" s="0"/>
      <c r="O145" s="0"/>
      <c r="P145" s="0"/>
    </row>
    <row r="146" customFormat="false" ht="13.5" hidden="false" customHeight="true" outlineLevel="0" collapsed="false">
      <c r="A146" s="0"/>
      <c r="D146" s="108" t="s">
        <v>537</v>
      </c>
      <c r="E146" s="108" t="s">
        <v>538</v>
      </c>
      <c r="F146" s="108" t="s">
        <v>539</v>
      </c>
      <c r="G146" s="108" t="s">
        <v>540</v>
      </c>
      <c r="H146" s="108" t="s">
        <v>541</v>
      </c>
      <c r="I146" s="108" t="s">
        <v>542</v>
      </c>
      <c r="J146" s="108" t="s">
        <v>543</v>
      </c>
      <c r="K146" s="108" t="s">
        <v>544</v>
      </c>
      <c r="L146" s="108" t="s">
        <v>545</v>
      </c>
      <c r="M146" s="109" t="s">
        <v>546</v>
      </c>
      <c r="N146" s="109"/>
      <c r="O146" s="109" t="s">
        <v>547</v>
      </c>
      <c r="P146" s="109"/>
    </row>
    <row r="147" customFormat="false" ht="13.5" hidden="false" customHeight="false" outlineLevel="0" collapsed="false">
      <c r="A147" s="0"/>
      <c r="D147" s="110" t="s">
        <v>563</v>
      </c>
      <c r="E147" s="110" t="s">
        <v>564</v>
      </c>
      <c r="F147" s="111" t="s">
        <v>565</v>
      </c>
      <c r="G147" s="111" t="s">
        <v>566</v>
      </c>
      <c r="H147" s="111" t="s">
        <v>567</v>
      </c>
      <c r="I147" s="110" t="s">
        <v>568</v>
      </c>
      <c r="J147" s="110" t="s">
        <v>549</v>
      </c>
      <c r="K147" s="111" t="s">
        <v>569</v>
      </c>
      <c r="L147" s="111" t="s">
        <v>570</v>
      </c>
      <c r="M147" s="112" t="s">
        <v>571</v>
      </c>
      <c r="N147" s="112"/>
      <c r="O147" s="112" t="s">
        <v>571</v>
      </c>
      <c r="P147" s="112"/>
    </row>
    <row r="148" customFormat="false" ht="13.5" hidden="false" customHeight="false" outlineLevel="0" collapsed="false">
      <c r="A148" s="113"/>
      <c r="D148" s="0"/>
      <c r="E148" s="35" t="n">
        <v>0</v>
      </c>
      <c r="F148" s="35" t="n">
        <v>1</v>
      </c>
      <c r="G148" s="35" t="n">
        <v>1</v>
      </c>
      <c r="H148" s="35" t="n">
        <v>1</v>
      </c>
      <c r="I148" s="35" t="n">
        <v>0</v>
      </c>
      <c r="J148" s="35" t="n">
        <v>0</v>
      </c>
      <c r="K148" s="35" t="n">
        <v>0</v>
      </c>
      <c r="L148" s="35" t="n">
        <v>0</v>
      </c>
      <c r="M148" s="0"/>
      <c r="N148" s="0"/>
      <c r="O148" s="0"/>
      <c r="P148" s="0"/>
    </row>
    <row r="149" customFormat="false" ht="13.5" hidden="false" customHeight="false" outlineLevel="0" collapsed="false">
      <c r="A149" s="0"/>
      <c r="D149" s="0"/>
      <c r="E149" s="0"/>
      <c r="F149" s="0"/>
      <c r="G149" s="0"/>
      <c r="H149" s="0"/>
      <c r="I149" s="0"/>
      <c r="J149" s="0"/>
      <c r="K149" s="0"/>
      <c r="L149" s="0"/>
      <c r="M149" s="0"/>
      <c r="N149" s="0"/>
      <c r="O149" s="0"/>
      <c r="P149" s="0"/>
    </row>
    <row r="150" customFormat="false" ht="13.5" hidden="false" customHeight="false" outlineLevel="0" collapsed="false">
      <c r="A150" s="0"/>
      <c r="D150" s="107" t="s">
        <v>572</v>
      </c>
      <c r="E150" s="0"/>
      <c r="F150" s="0"/>
      <c r="G150" s="0"/>
      <c r="H150" s="0"/>
      <c r="I150" s="0"/>
      <c r="J150" s="0"/>
      <c r="K150" s="0"/>
      <c r="L150" s="0"/>
      <c r="M150" s="0"/>
      <c r="N150" s="0"/>
      <c r="O150" s="0"/>
      <c r="P150" s="0"/>
    </row>
    <row r="151" customFormat="false" ht="13.5" hidden="false" customHeight="true" outlineLevel="0" collapsed="false">
      <c r="A151" s="0"/>
      <c r="D151" s="108" t="s">
        <v>537</v>
      </c>
      <c r="E151" s="108" t="s">
        <v>538</v>
      </c>
      <c r="F151" s="108" t="s">
        <v>539</v>
      </c>
      <c r="G151" s="108" t="s">
        <v>540</v>
      </c>
      <c r="H151" s="108" t="s">
        <v>541</v>
      </c>
      <c r="I151" s="108" t="s">
        <v>542</v>
      </c>
      <c r="J151" s="108" t="s">
        <v>543</v>
      </c>
      <c r="K151" s="108" t="s">
        <v>544</v>
      </c>
      <c r="L151" s="108" t="s">
        <v>545</v>
      </c>
      <c r="M151" s="109" t="s">
        <v>546</v>
      </c>
      <c r="N151" s="109"/>
      <c r="O151" s="109" t="s">
        <v>547</v>
      </c>
      <c r="P151" s="109"/>
    </row>
    <row r="152" customFormat="false" ht="13.5" hidden="false" customHeight="false" outlineLevel="0" collapsed="false">
      <c r="A152" s="0"/>
      <c r="D152" s="110" t="s">
        <v>573</v>
      </c>
      <c r="E152" s="110" t="s">
        <v>574</v>
      </c>
      <c r="F152" s="111" t="s">
        <v>575</v>
      </c>
      <c r="G152" s="110" t="s">
        <v>576</v>
      </c>
      <c r="H152" s="110" t="s">
        <v>577</v>
      </c>
      <c r="I152" s="110" t="s">
        <v>578</v>
      </c>
      <c r="J152" s="110" t="s">
        <v>579</v>
      </c>
      <c r="K152" s="110" t="s">
        <v>580</v>
      </c>
      <c r="L152" s="110" t="s">
        <v>581</v>
      </c>
      <c r="M152" s="112"/>
      <c r="N152" s="112"/>
      <c r="O152" s="112"/>
      <c r="P152" s="112"/>
    </row>
    <row r="153" customFormat="false" ht="13.5" hidden="false" customHeight="false" outlineLevel="0" collapsed="false">
      <c r="A153" s="113"/>
      <c r="E153" s="35" t="n">
        <v>0</v>
      </c>
      <c r="F153" s="35" t="n">
        <v>1</v>
      </c>
      <c r="G153" s="35" t="n">
        <v>0</v>
      </c>
      <c r="H153" s="35" t="n">
        <v>0</v>
      </c>
      <c r="I153" s="35" t="n">
        <v>0</v>
      </c>
      <c r="J153" s="35" t="n">
        <v>0</v>
      </c>
      <c r="K153" s="35" t="n">
        <v>0</v>
      </c>
      <c r="L153" s="35" t="n">
        <v>0</v>
      </c>
    </row>
  </sheetData>
  <mergeCells count="16">
    <mergeCell ref="M136:N136"/>
    <mergeCell ref="O136:P136"/>
    <mergeCell ref="M137:N137"/>
    <mergeCell ref="O137:P137"/>
    <mergeCell ref="M141:N141"/>
    <mergeCell ref="O141:P141"/>
    <mergeCell ref="M142:N142"/>
    <mergeCell ref="O142:P142"/>
    <mergeCell ref="M146:N146"/>
    <mergeCell ref="O146:P146"/>
    <mergeCell ref="M147:N147"/>
    <mergeCell ref="O147:P147"/>
    <mergeCell ref="M151:N151"/>
    <mergeCell ref="O151:P151"/>
    <mergeCell ref="M152:N152"/>
    <mergeCell ref="O152:P152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A26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H33" activeCellId="0" sqref="H33"/>
    </sheetView>
  </sheetViews>
  <sheetFormatPr defaultRowHeight="13.5" outlineLevelRow="0" outlineLevelCol="0"/>
  <cols>
    <col collapsed="false" customWidth="true" hidden="false" outlineLevel="0" max="1" min="1" style="0" width="8.59"/>
    <col collapsed="false" customWidth="true" hidden="false" outlineLevel="0" max="2" min="2" style="0" width="10.91"/>
    <col collapsed="false" customWidth="true" hidden="false" outlineLevel="0" max="3" min="3" style="0" width="13.5"/>
    <col collapsed="false" customWidth="true" hidden="false" outlineLevel="0" max="4" min="4" style="0" width="32.6"/>
    <col collapsed="false" customWidth="true" hidden="false" outlineLevel="0" max="5" min="5" style="0" width="7.91"/>
    <col collapsed="false" customWidth="true" hidden="false" outlineLevel="0" max="6" min="6" style="0" width="6.57"/>
    <col collapsed="false" customWidth="true" hidden="false" outlineLevel="0" max="7" min="7" style="0" width="15.96"/>
    <col collapsed="false" customWidth="true" hidden="false" outlineLevel="0" max="9" min="8" style="0" width="32.6"/>
    <col collapsed="false" customWidth="true" hidden="false" outlineLevel="0" max="10" min="10" style="0" width="8.59"/>
    <col collapsed="false" customWidth="true" hidden="false" outlineLevel="0" max="11" min="11" style="0" width="7.91"/>
    <col collapsed="false" customWidth="true" hidden="false" outlineLevel="0" max="27" min="12" style="0" width="5.32"/>
    <col collapsed="false" customWidth="true" hidden="false" outlineLevel="0" max="1025" min="28" style="0" width="8.59"/>
  </cols>
  <sheetData>
    <row r="1" customFormat="false" ht="13.5" hidden="false" customHeight="false" outlineLevel="0" collapsed="false">
      <c r="A1" s="0" t="s">
        <v>582</v>
      </c>
    </row>
    <row r="5" customFormat="false" ht="13.5" hidden="false" customHeight="false" outlineLevel="0" collapsed="false">
      <c r="B5" s="6"/>
      <c r="C5" s="6"/>
      <c r="D5" s="114" t="s">
        <v>583</v>
      </c>
      <c r="E5" s="115" t="s">
        <v>584</v>
      </c>
      <c r="F5" s="115" t="s">
        <v>585</v>
      </c>
      <c r="G5" s="6"/>
      <c r="H5" s="115" t="s">
        <v>586</v>
      </c>
      <c r="I5" s="115" t="s">
        <v>587</v>
      </c>
    </row>
    <row r="6" customFormat="false" ht="13.5" hidden="false" customHeight="true" outlineLevel="0" collapsed="false">
      <c r="B6" s="116" t="s">
        <v>588</v>
      </c>
      <c r="C6" s="117"/>
      <c r="D6" s="118" t="s">
        <v>588</v>
      </c>
      <c r="E6" s="118" t="n">
        <v>0</v>
      </c>
      <c r="F6" s="118" t="n">
        <v>4</v>
      </c>
      <c r="G6" s="119" t="s">
        <v>589</v>
      </c>
      <c r="H6" s="118" t="s">
        <v>590</v>
      </c>
      <c r="I6" s="118"/>
    </row>
    <row r="7" customFormat="false" ht="27" hidden="false" customHeight="false" outlineLevel="0" collapsed="false">
      <c r="B7" s="116"/>
      <c r="C7" s="117"/>
      <c r="D7" s="119" t="s">
        <v>591</v>
      </c>
      <c r="E7" s="118" t="n">
        <f aca="false">E6+F6</f>
        <v>4</v>
      </c>
      <c r="F7" s="118" t="n">
        <v>4</v>
      </c>
      <c r="G7" s="111"/>
      <c r="H7" s="118" t="s">
        <v>592</v>
      </c>
      <c r="I7" s="118"/>
      <c r="K7" s="0" t="s">
        <v>593</v>
      </c>
    </row>
    <row r="8" customFormat="false" ht="13.5" hidden="false" customHeight="true" outlineLevel="0" collapsed="false">
      <c r="B8" s="116" t="s">
        <v>594</v>
      </c>
      <c r="C8" s="117"/>
      <c r="D8" s="120" t="s">
        <v>595</v>
      </c>
      <c r="E8" s="120" t="n">
        <f aca="false">E7+F7</f>
        <v>8</v>
      </c>
      <c r="F8" s="120" t="n">
        <v>4</v>
      </c>
      <c r="G8" s="117" t="s">
        <v>596</v>
      </c>
      <c r="H8" s="120" t="s">
        <v>597</v>
      </c>
      <c r="I8" s="120" t="s">
        <v>598</v>
      </c>
      <c r="K8" s="121"/>
      <c r="L8" s="122" t="n">
        <v>0</v>
      </c>
      <c r="M8" s="122" t="n">
        <v>1</v>
      </c>
      <c r="N8" s="122" t="n">
        <v>2</v>
      </c>
      <c r="O8" s="122" t="n">
        <v>3</v>
      </c>
      <c r="P8" s="122" t="n">
        <v>4</v>
      </c>
      <c r="Q8" s="122" t="n">
        <v>5</v>
      </c>
      <c r="R8" s="122" t="n">
        <v>6</v>
      </c>
      <c r="S8" s="122" t="n">
        <v>7</v>
      </c>
      <c r="T8" s="122" t="n">
        <v>8</v>
      </c>
      <c r="U8" s="122" t="n">
        <v>9</v>
      </c>
      <c r="V8" s="122" t="s">
        <v>599</v>
      </c>
      <c r="W8" s="122" t="s">
        <v>600</v>
      </c>
      <c r="X8" s="122" t="s">
        <v>601</v>
      </c>
      <c r="Y8" s="122" t="s">
        <v>602</v>
      </c>
      <c r="Z8" s="122" t="s">
        <v>603</v>
      </c>
      <c r="AA8" s="122" t="s">
        <v>604</v>
      </c>
    </row>
    <row r="9" customFormat="false" ht="13.5" hidden="false" customHeight="true" outlineLevel="0" collapsed="false">
      <c r="B9" s="116"/>
      <c r="C9" s="116" t="s">
        <v>605</v>
      </c>
      <c r="D9" s="120" t="s">
        <v>606</v>
      </c>
      <c r="E9" s="120" t="n">
        <f aca="false">E8+F8</f>
        <v>12</v>
      </c>
      <c r="F9" s="120" t="n">
        <v>4</v>
      </c>
      <c r="G9" s="117" t="s">
        <v>607</v>
      </c>
      <c r="H9" s="120" t="s">
        <v>608</v>
      </c>
      <c r="I9" s="120" t="s">
        <v>609</v>
      </c>
      <c r="K9" s="123" t="n">
        <v>0</v>
      </c>
      <c r="L9" s="124" t="n">
        <v>52</v>
      </c>
      <c r="M9" s="125" t="n">
        <v>49</v>
      </c>
      <c r="N9" s="125" t="n">
        <v>46</v>
      </c>
      <c r="O9" s="126" t="n">
        <v>46</v>
      </c>
      <c r="P9" s="124" t="s">
        <v>610</v>
      </c>
      <c r="Q9" s="125" t="s">
        <v>610</v>
      </c>
      <c r="R9" s="125" t="s">
        <v>610</v>
      </c>
      <c r="S9" s="126" t="s">
        <v>610</v>
      </c>
      <c r="T9" s="124" t="n">
        <v>57</v>
      </c>
      <c r="U9" s="125" t="n">
        <v>41</v>
      </c>
      <c r="V9" s="125" t="n">
        <v>56</v>
      </c>
      <c r="W9" s="126" t="n">
        <v>45</v>
      </c>
      <c r="X9" s="124" t="n">
        <v>66</v>
      </c>
      <c r="Y9" s="125" t="s">
        <v>611</v>
      </c>
      <c r="Z9" s="125" t="n">
        <v>74</v>
      </c>
      <c r="AA9" s="126" t="n">
        <v>20</v>
      </c>
    </row>
    <row r="10" customFormat="false" ht="13.5" hidden="false" customHeight="true" outlineLevel="0" collapsed="false">
      <c r="B10" s="116"/>
      <c r="C10" s="116"/>
      <c r="D10" s="120" t="s">
        <v>612</v>
      </c>
      <c r="E10" s="120" t="n">
        <f aca="false">E9+F9</f>
        <v>16</v>
      </c>
      <c r="F10" s="120" t="n">
        <v>4</v>
      </c>
      <c r="G10" s="117" t="s">
        <v>613</v>
      </c>
      <c r="H10" s="120" t="s">
        <v>614</v>
      </c>
      <c r="I10" s="127"/>
      <c r="K10" s="123" t="s">
        <v>615</v>
      </c>
      <c r="L10" s="128" t="s">
        <v>616</v>
      </c>
      <c r="M10" s="129" t="s">
        <v>617</v>
      </c>
      <c r="N10" s="129" t="s">
        <v>618</v>
      </c>
      <c r="O10" s="130" t="s">
        <v>618</v>
      </c>
      <c r="P10" s="131" t="s">
        <v>619</v>
      </c>
      <c r="Q10" s="131"/>
      <c r="R10" s="131"/>
      <c r="S10" s="131"/>
      <c r="T10" s="132" t="s">
        <v>620</v>
      </c>
      <c r="U10" s="133" t="s">
        <v>621</v>
      </c>
      <c r="V10" s="133" t="s">
        <v>622</v>
      </c>
      <c r="W10" s="134" t="s">
        <v>623</v>
      </c>
      <c r="X10" s="132" t="s">
        <v>624</v>
      </c>
      <c r="Y10" s="133" t="s">
        <v>625</v>
      </c>
      <c r="Z10" s="133" t="s">
        <v>626</v>
      </c>
      <c r="AA10" s="134"/>
    </row>
    <row r="11" customFormat="false" ht="13.5" hidden="false" customHeight="true" outlineLevel="0" collapsed="false">
      <c r="B11" s="116"/>
      <c r="C11" s="116"/>
      <c r="D11" s="120" t="s">
        <v>627</v>
      </c>
      <c r="E11" s="120" t="n">
        <f aca="false">E10+F10</f>
        <v>20</v>
      </c>
      <c r="F11" s="120" t="n">
        <v>2</v>
      </c>
      <c r="G11" s="116" t="s">
        <v>628</v>
      </c>
      <c r="H11" s="120" t="s">
        <v>629</v>
      </c>
      <c r="I11" s="127"/>
      <c r="K11" s="123" t="n">
        <v>1</v>
      </c>
      <c r="L11" s="124" t="n">
        <v>10</v>
      </c>
      <c r="M11" s="125" t="n">
        <v>0</v>
      </c>
      <c r="N11" s="125" t="n">
        <v>0</v>
      </c>
      <c r="O11" s="126" t="n">
        <v>0</v>
      </c>
      <c r="P11" s="124" t="n">
        <v>1</v>
      </c>
      <c r="Q11" s="126" t="n">
        <v>0</v>
      </c>
      <c r="R11" s="124" t="n">
        <v>2</v>
      </c>
      <c r="S11" s="126" t="n">
        <v>0</v>
      </c>
      <c r="T11" s="124" t="n">
        <v>44</v>
      </c>
      <c r="U11" s="125" t="s">
        <v>630</v>
      </c>
      <c r="V11" s="125" t="n">
        <v>0</v>
      </c>
      <c r="W11" s="126" t="n">
        <v>0</v>
      </c>
      <c r="X11" s="124" t="n">
        <v>10</v>
      </c>
      <c r="Y11" s="125" t="s">
        <v>631</v>
      </c>
      <c r="Z11" s="125" t="n">
        <v>2</v>
      </c>
      <c r="AA11" s="126" t="n">
        <v>0</v>
      </c>
    </row>
    <row r="12" customFormat="false" ht="13.5" hidden="false" customHeight="true" outlineLevel="0" collapsed="false">
      <c r="B12" s="116"/>
      <c r="C12" s="116"/>
      <c r="D12" s="120" t="s">
        <v>632</v>
      </c>
      <c r="E12" s="120" t="n">
        <f aca="false">E11+F11</f>
        <v>22</v>
      </c>
      <c r="F12" s="120" t="n">
        <v>2</v>
      </c>
      <c r="G12" s="116"/>
      <c r="H12" s="120" t="s">
        <v>633</v>
      </c>
      <c r="I12" s="127"/>
      <c r="K12" s="123" t="s">
        <v>615</v>
      </c>
      <c r="L12" s="135" t="n">
        <v>16</v>
      </c>
      <c r="M12" s="135"/>
      <c r="N12" s="135"/>
      <c r="O12" s="135"/>
      <c r="P12" s="135" t="n">
        <v>1</v>
      </c>
      <c r="Q12" s="135"/>
      <c r="R12" s="135" t="n">
        <v>2</v>
      </c>
      <c r="S12" s="135"/>
      <c r="T12" s="135" t="n">
        <v>44100</v>
      </c>
      <c r="U12" s="135"/>
      <c r="V12" s="135"/>
      <c r="W12" s="135"/>
      <c r="X12" s="135" t="n">
        <v>176400</v>
      </c>
      <c r="Y12" s="135"/>
      <c r="Z12" s="135"/>
      <c r="AA12" s="135"/>
    </row>
    <row r="13" customFormat="false" ht="13.5" hidden="false" customHeight="false" outlineLevel="0" collapsed="false">
      <c r="B13" s="116"/>
      <c r="C13" s="116"/>
      <c r="D13" s="120"/>
      <c r="E13" s="120" t="n">
        <f aca="false">E12+F12</f>
        <v>24</v>
      </c>
      <c r="F13" s="120"/>
      <c r="G13" s="116"/>
      <c r="H13" s="120" t="s">
        <v>634</v>
      </c>
      <c r="I13" s="127"/>
      <c r="K13" s="123" t="n">
        <v>2</v>
      </c>
      <c r="L13" s="124" t="n">
        <v>4</v>
      </c>
      <c r="M13" s="126" t="n">
        <v>0</v>
      </c>
      <c r="N13" s="124" t="n">
        <v>10</v>
      </c>
      <c r="O13" s="126" t="n">
        <v>0</v>
      </c>
      <c r="P13" s="124" t="n">
        <v>64</v>
      </c>
      <c r="Q13" s="125" t="n">
        <v>61</v>
      </c>
      <c r="R13" s="125" t="n">
        <v>74</v>
      </c>
      <c r="S13" s="126" t="n">
        <v>61</v>
      </c>
      <c r="T13" s="124" t="s">
        <v>610</v>
      </c>
      <c r="U13" s="125" t="s">
        <v>610</v>
      </c>
      <c r="V13" s="125" t="s">
        <v>610</v>
      </c>
      <c r="W13" s="126" t="s">
        <v>610</v>
      </c>
      <c r="X13" s="124" t="s">
        <v>610</v>
      </c>
      <c r="Y13" s="125" t="s">
        <v>610</v>
      </c>
      <c r="Z13" s="125" t="s">
        <v>610</v>
      </c>
      <c r="AA13" s="126" t="s">
        <v>610</v>
      </c>
    </row>
    <row r="14" customFormat="false" ht="14.25" hidden="false" customHeight="true" outlineLevel="0" collapsed="false">
      <c r="B14" s="116"/>
      <c r="C14" s="116"/>
      <c r="D14" s="120" t="s">
        <v>635</v>
      </c>
      <c r="E14" s="120" t="n">
        <f aca="false">E13+F13</f>
        <v>24</v>
      </c>
      <c r="F14" s="120" t="n">
        <v>4</v>
      </c>
      <c r="G14" s="116"/>
      <c r="H14" s="120" t="s">
        <v>636</v>
      </c>
      <c r="I14" s="127"/>
      <c r="K14" s="123" t="s">
        <v>615</v>
      </c>
      <c r="L14" s="135" t="n">
        <v>4</v>
      </c>
      <c r="M14" s="135"/>
      <c r="N14" s="135" t="n">
        <v>16</v>
      </c>
      <c r="O14" s="135"/>
      <c r="P14" s="136" t="s">
        <v>637</v>
      </c>
      <c r="Q14" s="137" t="s">
        <v>638</v>
      </c>
      <c r="R14" s="137" t="s">
        <v>626</v>
      </c>
      <c r="S14" s="138" t="s">
        <v>638</v>
      </c>
      <c r="T14" s="139" t="s">
        <v>639</v>
      </c>
      <c r="U14" s="139"/>
      <c r="V14" s="139"/>
      <c r="W14" s="139"/>
      <c r="X14" s="139" t="s">
        <v>640</v>
      </c>
      <c r="Y14" s="139"/>
      <c r="Z14" s="139"/>
      <c r="AA14" s="139"/>
    </row>
    <row r="15" customFormat="false" ht="13.5" hidden="false" customHeight="true" outlineLevel="0" collapsed="false">
      <c r="B15" s="116"/>
      <c r="C15" s="116"/>
      <c r="D15" s="120" t="s">
        <v>641</v>
      </c>
      <c r="E15" s="120" t="n">
        <f aca="false">E14+F14</f>
        <v>28</v>
      </c>
      <c r="F15" s="120" t="n">
        <v>4</v>
      </c>
      <c r="G15" s="116"/>
      <c r="H15" s="140" t="s">
        <v>642</v>
      </c>
      <c r="I15" s="141"/>
    </row>
    <row r="16" customFormat="false" ht="13.5" hidden="false" customHeight="false" outlineLevel="0" collapsed="false">
      <c r="B16" s="116"/>
      <c r="C16" s="116"/>
      <c r="D16" s="120"/>
      <c r="E16" s="120" t="n">
        <f aca="false">E15+F15</f>
        <v>32</v>
      </c>
      <c r="F16" s="120"/>
      <c r="G16" s="116"/>
      <c r="H16" s="142" t="s">
        <v>643</v>
      </c>
      <c r="I16" s="143"/>
    </row>
    <row r="17" customFormat="false" ht="13.5" hidden="false" customHeight="true" outlineLevel="0" collapsed="false">
      <c r="B17" s="116"/>
      <c r="C17" s="116"/>
      <c r="D17" s="120" t="s">
        <v>644</v>
      </c>
      <c r="E17" s="120" t="n">
        <f aca="false">E16+F16</f>
        <v>32</v>
      </c>
      <c r="F17" s="120" t="n">
        <v>2</v>
      </c>
      <c r="G17" s="116"/>
      <c r="H17" s="140" t="s">
        <v>645</v>
      </c>
      <c r="I17" s="141"/>
    </row>
    <row r="18" customFormat="false" ht="13.5" hidden="false" customHeight="false" outlineLevel="0" collapsed="false">
      <c r="B18" s="116"/>
      <c r="C18" s="116"/>
      <c r="D18" s="120"/>
      <c r="E18" s="120" t="n">
        <f aca="false">E17+F17</f>
        <v>34</v>
      </c>
      <c r="F18" s="120"/>
      <c r="G18" s="116"/>
      <c r="H18" s="142" t="s">
        <v>646</v>
      </c>
      <c r="I18" s="143"/>
    </row>
    <row r="19" customFormat="false" ht="13.5" hidden="false" customHeight="true" outlineLevel="0" collapsed="false">
      <c r="B19" s="116"/>
      <c r="C19" s="116"/>
      <c r="D19" s="120" t="s">
        <v>647</v>
      </c>
      <c r="E19" s="120" t="n">
        <f aca="false">E18+F18</f>
        <v>34</v>
      </c>
      <c r="F19" s="120" t="n">
        <v>2</v>
      </c>
      <c r="G19" s="116"/>
      <c r="H19" s="140" t="s">
        <v>648</v>
      </c>
      <c r="I19" s="141"/>
    </row>
    <row r="20" customFormat="false" ht="13.5" hidden="false" customHeight="false" outlineLevel="0" collapsed="false">
      <c r="B20" s="116"/>
      <c r="C20" s="116"/>
      <c r="D20" s="120"/>
      <c r="E20" s="120"/>
      <c r="F20" s="120"/>
      <c r="G20" s="116"/>
      <c r="H20" s="144"/>
      <c r="I20" s="144"/>
    </row>
    <row r="21" customFormat="false" ht="13.5" hidden="false" customHeight="false" outlineLevel="0" collapsed="false">
      <c r="B21" s="116"/>
      <c r="C21" s="116"/>
      <c r="D21" s="120"/>
      <c r="E21" s="120"/>
      <c r="F21" s="120"/>
      <c r="G21" s="116"/>
      <c r="H21" s="143"/>
      <c r="I21" s="143"/>
    </row>
    <row r="22" customFormat="false" ht="13.5" hidden="false" customHeight="false" outlineLevel="0" collapsed="false">
      <c r="B22" s="116"/>
      <c r="C22" s="116"/>
      <c r="D22" s="145" t="s">
        <v>649</v>
      </c>
      <c r="E22" s="145"/>
      <c r="F22" s="145" t="n">
        <v>2</v>
      </c>
      <c r="G22" s="116"/>
      <c r="H22" s="145" t="s">
        <v>650</v>
      </c>
      <c r="I22" s="145"/>
    </row>
    <row r="23" customFormat="false" ht="13.5" hidden="false" customHeight="false" outlineLevel="0" collapsed="false">
      <c r="B23" s="116"/>
      <c r="C23" s="116"/>
      <c r="D23" s="145" t="s">
        <v>651</v>
      </c>
      <c r="E23" s="145"/>
      <c r="F23" s="145" t="s">
        <v>652</v>
      </c>
      <c r="G23" s="116"/>
      <c r="H23" s="145" t="s">
        <v>650</v>
      </c>
      <c r="I23" s="145"/>
    </row>
    <row r="24" customFormat="false" ht="13.5" hidden="false" customHeight="true" outlineLevel="0" collapsed="false">
      <c r="B24" s="116"/>
      <c r="C24" s="116" t="s">
        <v>605</v>
      </c>
      <c r="D24" s="146" t="s">
        <v>653</v>
      </c>
      <c r="E24" s="147" t="n">
        <f aca="false">E19+F19</f>
        <v>36</v>
      </c>
      <c r="F24" s="147" t="n">
        <v>4</v>
      </c>
      <c r="G24" s="148" t="s">
        <v>654</v>
      </c>
      <c r="H24" s="147" t="s">
        <v>655</v>
      </c>
      <c r="I24" s="147"/>
    </row>
    <row r="25" customFormat="false" ht="13.5" hidden="false" customHeight="false" outlineLevel="0" collapsed="false">
      <c r="B25" s="116"/>
      <c r="C25" s="116"/>
      <c r="D25" s="147" t="s">
        <v>656</v>
      </c>
      <c r="E25" s="147" t="n">
        <f aca="false">E24+F24</f>
        <v>40</v>
      </c>
      <c r="F25" s="147" t="n">
        <v>4</v>
      </c>
      <c r="G25" s="148" t="s">
        <v>657</v>
      </c>
      <c r="H25" s="147" t="s">
        <v>658</v>
      </c>
      <c r="I25" s="147"/>
    </row>
    <row r="26" customFormat="false" ht="13.5" hidden="false" customHeight="false" outlineLevel="0" collapsed="false">
      <c r="B26" s="116"/>
      <c r="C26" s="116"/>
      <c r="D26" s="147" t="s">
        <v>659</v>
      </c>
      <c r="E26" s="147" t="n">
        <f aca="false">E25+F25</f>
        <v>44</v>
      </c>
      <c r="F26" s="147" t="s">
        <v>652</v>
      </c>
      <c r="G26" s="148" t="s">
        <v>660</v>
      </c>
      <c r="H26" s="149"/>
      <c r="I26" s="149"/>
    </row>
  </sheetData>
  <mergeCells count="27">
    <mergeCell ref="B6:B7"/>
    <mergeCell ref="B8:B26"/>
    <mergeCell ref="C9:C23"/>
    <mergeCell ref="P10:S10"/>
    <mergeCell ref="G11:G23"/>
    <mergeCell ref="D12:D13"/>
    <mergeCell ref="E12:E13"/>
    <mergeCell ref="F12:F13"/>
    <mergeCell ref="L12:O12"/>
    <mergeCell ref="P12:Q12"/>
    <mergeCell ref="R12:S12"/>
    <mergeCell ref="T12:W12"/>
    <mergeCell ref="X12:AA12"/>
    <mergeCell ref="L14:M14"/>
    <mergeCell ref="N14:O14"/>
    <mergeCell ref="T14:W14"/>
    <mergeCell ref="X14:AA14"/>
    <mergeCell ref="D15:D16"/>
    <mergeCell ref="E15:E16"/>
    <mergeCell ref="F15:F16"/>
    <mergeCell ref="D17:D18"/>
    <mergeCell ref="E17:E18"/>
    <mergeCell ref="F17:F18"/>
    <mergeCell ref="D19:D21"/>
    <mergeCell ref="E19:E21"/>
    <mergeCell ref="F19:F21"/>
    <mergeCell ref="C24:C26"/>
  </mergeCells>
  <hyperlinks>
    <hyperlink ref="D24" location="tag" display="data チャンク 参照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T37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J104" activeCellId="0" sqref="J104"/>
    </sheetView>
  </sheetViews>
  <sheetFormatPr defaultRowHeight="13.5" outlineLevelRow="0" outlineLevelCol="0"/>
  <cols>
    <col collapsed="false" customWidth="true" hidden="false" outlineLevel="0" max="15" min="1" style="0" width="8.59"/>
    <col collapsed="false" customWidth="true" hidden="false" outlineLevel="0" max="16" min="16" style="0" width="10.91"/>
    <col collapsed="false" customWidth="true" hidden="false" outlineLevel="0" max="19" min="17" style="0" width="9.26"/>
    <col collapsed="false" customWidth="true" hidden="false" outlineLevel="0" max="20" min="20" style="0" width="9.82"/>
    <col collapsed="false" customWidth="true" hidden="false" outlineLevel="0" max="1025" min="21" style="0" width="8.59"/>
  </cols>
  <sheetData>
    <row r="1" customFormat="false" ht="13.5" hidden="false" customHeight="false" outlineLevel="0" collapsed="false">
      <c r="A1" s="0" t="s">
        <v>661</v>
      </c>
    </row>
    <row r="8" customFormat="false" ht="13.5" hidden="false" customHeight="false" outlineLevel="0" collapsed="false">
      <c r="M8" s="0" t="s">
        <v>662</v>
      </c>
      <c r="N8" s="0" t="s">
        <v>663</v>
      </c>
    </row>
    <row r="10" customFormat="false" ht="13.5" hidden="false" customHeight="false" outlineLevel="0" collapsed="false">
      <c r="M10" s="0" t="s">
        <v>664</v>
      </c>
      <c r="N10" s="0" t="s">
        <v>665</v>
      </c>
    </row>
    <row r="12" customFormat="false" ht="13.5" hidden="false" customHeight="false" outlineLevel="0" collapsed="false">
      <c r="N12" s="150"/>
      <c r="O12" s="151" t="s">
        <v>666</v>
      </c>
      <c r="P12" s="152"/>
    </row>
    <row r="13" customFormat="false" ht="13.5" hidden="false" customHeight="false" outlineLevel="0" collapsed="false">
      <c r="N13" s="98" t="s">
        <v>667</v>
      </c>
      <c r="O13" s="153" t="n">
        <f aca="false">CPU!$E$4</f>
        <v>48</v>
      </c>
      <c r="P13" s="154" t="n">
        <f aca="false">O13*1000000</f>
        <v>48000000</v>
      </c>
    </row>
    <row r="15" customFormat="false" ht="13.5" hidden="false" customHeight="false" outlineLevel="0" collapsed="false">
      <c r="N15" s="0" t="s">
        <v>668</v>
      </c>
    </row>
    <row r="16" customFormat="false" ht="13.5" hidden="false" customHeight="false" outlineLevel="0" collapsed="false">
      <c r="N16" s="155" t="s">
        <v>669</v>
      </c>
      <c r="O16" s="156"/>
      <c r="P16" s="157" t="n">
        <v>1</v>
      </c>
    </row>
    <row r="17" customFormat="false" ht="13.5" hidden="false" customHeight="false" outlineLevel="0" collapsed="false">
      <c r="N17" s="155" t="s">
        <v>670</v>
      </c>
      <c r="O17" s="156"/>
      <c r="P17" s="158" t="n">
        <f aca="false">P13/P16</f>
        <v>48000000</v>
      </c>
    </row>
    <row r="19" customFormat="false" ht="13.5" hidden="false" customHeight="false" outlineLevel="0" collapsed="false">
      <c r="N19" s="150" t="s">
        <v>671</v>
      </c>
      <c r="O19" s="151"/>
      <c r="P19" s="159" t="n">
        <v>16</v>
      </c>
      <c r="Q19" s="151" t="n">
        <v>14</v>
      </c>
      <c r="R19" s="159" t="n">
        <v>12</v>
      </c>
      <c r="S19" s="151" t="n">
        <v>10</v>
      </c>
      <c r="T19" s="160" t="n">
        <v>8</v>
      </c>
    </row>
    <row r="20" customFormat="false" ht="13.5" hidden="false" customHeight="false" outlineLevel="0" collapsed="false">
      <c r="N20" s="150" t="s">
        <v>672</v>
      </c>
      <c r="O20" s="151"/>
      <c r="P20" s="159" t="s">
        <v>673</v>
      </c>
      <c r="Q20" s="151" t="s">
        <v>674</v>
      </c>
      <c r="R20" s="159" t="s">
        <v>675</v>
      </c>
      <c r="S20" s="151" t="s">
        <v>676</v>
      </c>
      <c r="T20" s="160" t="s">
        <v>677</v>
      </c>
    </row>
    <row r="21" customFormat="false" ht="13.5" hidden="false" customHeight="false" outlineLevel="0" collapsed="false">
      <c r="N21" s="98"/>
      <c r="O21" s="153"/>
      <c r="P21" s="101" t="n">
        <f aca="false">HEX2DEC(P20)+1</f>
        <v>65536</v>
      </c>
      <c r="Q21" s="153" t="n">
        <f aca="false">HEX2DEC(Q20)+1</f>
        <v>16384</v>
      </c>
      <c r="R21" s="101" t="n">
        <f aca="false">HEX2DEC(R20)+1</f>
        <v>4096</v>
      </c>
      <c r="S21" s="153" t="n">
        <f aca="false">HEX2DEC(S20)+1</f>
        <v>1024</v>
      </c>
      <c r="T21" s="161" t="n">
        <f aca="false">HEX2DEC(T20)+1</f>
        <v>256</v>
      </c>
    </row>
    <row r="22" customFormat="false" ht="13.5" hidden="false" customHeight="false" outlineLevel="0" collapsed="false">
      <c r="N22" s="98" t="s">
        <v>678</v>
      </c>
      <c r="O22" s="153"/>
      <c r="P22" s="162" t="n">
        <f aca="false">$P$17/P21</f>
        <v>732.421875</v>
      </c>
      <c r="Q22" s="163" t="n">
        <f aca="false">$P$17/Q21</f>
        <v>2929.6875</v>
      </c>
      <c r="R22" s="162" t="n">
        <f aca="false">$P$17/R21</f>
        <v>11718.75</v>
      </c>
      <c r="S22" s="163" t="n">
        <f aca="false">$P$17/S21</f>
        <v>46875</v>
      </c>
      <c r="T22" s="164" t="n">
        <f aca="false">$P$17/T21</f>
        <v>187500</v>
      </c>
    </row>
    <row r="23" customFormat="false" ht="13.5" hidden="false" customHeight="false" outlineLevel="0" collapsed="false">
      <c r="T23" s="0" t="s">
        <v>679</v>
      </c>
    </row>
    <row r="24" customFormat="false" ht="13.5" hidden="false" customHeight="false" outlineLevel="0" collapsed="false">
      <c r="N24" s="0" t="s">
        <v>680</v>
      </c>
    </row>
    <row r="27" customFormat="false" ht="13.5" hidden="false" customHeight="false" outlineLevel="0" collapsed="false">
      <c r="N27" s="50" t="s">
        <v>681</v>
      </c>
      <c r="P27" s="50" t="s">
        <v>682</v>
      </c>
    </row>
    <row r="29" customFormat="false" ht="13.5" hidden="false" customHeight="false" outlineLevel="0" collapsed="false">
      <c r="N29" s="0" t="s">
        <v>683</v>
      </c>
      <c r="P29" s="0" t="s">
        <v>684</v>
      </c>
    </row>
    <row r="30" customFormat="false" ht="13.5" hidden="false" customHeight="false" outlineLevel="0" collapsed="false">
      <c r="N30" s="0" t="s">
        <v>685</v>
      </c>
      <c r="P30" s="0" t="s">
        <v>686</v>
      </c>
    </row>
    <row r="34" customFormat="false" ht="13.5" hidden="false" customHeight="false" outlineLevel="0" collapsed="false">
      <c r="N34" s="0" t="s">
        <v>687</v>
      </c>
      <c r="P34" s="0" t="s">
        <v>688</v>
      </c>
    </row>
    <row r="37" customFormat="false" ht="13.5" hidden="false" customHeight="false" outlineLevel="0" collapsed="false">
      <c r="A37" s="0" t="s">
        <v>689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T43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A2" activeCellId="0" sqref="A2"/>
    </sheetView>
  </sheetViews>
  <sheetFormatPr defaultRowHeight="13.5" outlineLevelRow="0" outlineLevelCol="0"/>
  <cols>
    <col collapsed="false" customWidth="true" hidden="false" outlineLevel="0" max="15" min="1" style="0" width="8.59"/>
    <col collapsed="false" customWidth="true" hidden="false" outlineLevel="0" max="16" min="16" style="0" width="9.41"/>
    <col collapsed="false" customWidth="true" hidden="false" outlineLevel="0" max="1025" min="17" style="0" width="8.59"/>
  </cols>
  <sheetData>
    <row r="1" customFormat="false" ht="13.5" hidden="false" customHeight="false" outlineLevel="0" collapsed="false">
      <c r="A1" s="0" t="s">
        <v>690</v>
      </c>
    </row>
    <row r="3" customFormat="false" ht="13.5" hidden="false" customHeight="false" outlineLevel="0" collapsed="false">
      <c r="N3" s="165" t="s">
        <v>691</v>
      </c>
      <c r="O3" s="165"/>
      <c r="P3" s="165"/>
      <c r="Q3" s="165"/>
      <c r="R3" s="165"/>
      <c r="S3" s="165"/>
    </row>
    <row r="4" customFormat="false" ht="13.5" hidden="false" customHeight="false" outlineLevel="0" collapsed="false">
      <c r="N4" s="165" t="s">
        <v>692</v>
      </c>
      <c r="O4" s="165"/>
      <c r="P4" s="165"/>
      <c r="Q4" s="165"/>
      <c r="R4" s="165"/>
      <c r="S4" s="165"/>
    </row>
    <row r="7" customFormat="false" ht="13.5" hidden="false" customHeight="false" outlineLevel="0" collapsed="false">
      <c r="M7" s="0" t="s">
        <v>662</v>
      </c>
      <c r="N7" s="0" t="s">
        <v>693</v>
      </c>
    </row>
    <row r="9" customFormat="false" ht="13.5" hidden="false" customHeight="false" outlineLevel="0" collapsed="false">
      <c r="M9" s="0" t="s">
        <v>664</v>
      </c>
      <c r="N9" s="0" t="s">
        <v>694</v>
      </c>
    </row>
    <row r="11" customFormat="false" ht="13.5" hidden="false" customHeight="false" outlineLevel="0" collapsed="false">
      <c r="N11" s="150"/>
      <c r="O11" s="151" t="s">
        <v>666</v>
      </c>
      <c r="P11" s="152"/>
    </row>
    <row r="12" customFormat="false" ht="13.5" hidden="false" customHeight="false" outlineLevel="0" collapsed="false">
      <c r="N12" s="98" t="s">
        <v>667</v>
      </c>
      <c r="O12" s="153" t="n">
        <f aca="false">CPU!$E$4</f>
        <v>48</v>
      </c>
      <c r="P12" s="166" t="n">
        <f aca="false">O12*1000000</f>
        <v>48000000</v>
      </c>
    </row>
    <row r="14" customFormat="false" ht="13.5" hidden="false" customHeight="false" outlineLevel="0" collapsed="false">
      <c r="N14" s="0" t="s">
        <v>668</v>
      </c>
    </row>
    <row r="15" customFormat="false" ht="13.5" hidden="false" customHeight="false" outlineLevel="0" collapsed="false">
      <c r="N15" s="155" t="s">
        <v>669</v>
      </c>
      <c r="O15" s="156"/>
      <c r="P15" s="167" t="n">
        <v>1</v>
      </c>
      <c r="Q15" s="0" t="s">
        <v>695</v>
      </c>
    </row>
    <row r="16" customFormat="false" ht="13.5" hidden="false" customHeight="false" outlineLevel="0" collapsed="false">
      <c r="N16" s="155" t="s">
        <v>670</v>
      </c>
      <c r="O16" s="156"/>
      <c r="P16" s="157" t="n">
        <f aca="false">$P$12/P15</f>
        <v>48000000</v>
      </c>
    </row>
    <row r="18" customFormat="false" ht="13.5" hidden="false" customHeight="false" outlineLevel="0" collapsed="false">
      <c r="N18" s="150" t="s">
        <v>671</v>
      </c>
      <c r="O18" s="151"/>
      <c r="P18" s="159" t="n">
        <v>16</v>
      </c>
      <c r="Q18" s="151" t="n">
        <v>14</v>
      </c>
      <c r="R18" s="159" t="n">
        <v>12</v>
      </c>
      <c r="S18" s="151" t="n">
        <v>10</v>
      </c>
      <c r="T18" s="159" t="n">
        <v>8</v>
      </c>
    </row>
    <row r="19" customFormat="false" ht="13.5" hidden="false" customHeight="false" outlineLevel="0" collapsed="false">
      <c r="N19" s="150" t="s">
        <v>672</v>
      </c>
      <c r="O19" s="151"/>
      <c r="P19" s="159" t="s">
        <v>673</v>
      </c>
      <c r="Q19" s="151" t="s">
        <v>674</v>
      </c>
      <c r="R19" s="159" t="s">
        <v>675</v>
      </c>
      <c r="S19" s="151" t="s">
        <v>676</v>
      </c>
      <c r="T19" s="159" t="s">
        <v>677</v>
      </c>
    </row>
    <row r="20" customFormat="false" ht="13.5" hidden="false" customHeight="false" outlineLevel="0" collapsed="false">
      <c r="N20" s="98"/>
      <c r="O20" s="153"/>
      <c r="P20" s="101" t="n">
        <f aca="false">HEX2DEC(P19)+1</f>
        <v>65536</v>
      </c>
      <c r="Q20" s="153" t="n">
        <f aca="false">HEX2DEC(Q19)+1</f>
        <v>16384</v>
      </c>
      <c r="R20" s="101" t="n">
        <f aca="false">HEX2DEC(R19)+1</f>
        <v>4096</v>
      </c>
      <c r="S20" s="153" t="n">
        <f aca="false">HEX2DEC(S19)+1</f>
        <v>1024</v>
      </c>
      <c r="T20" s="101" t="n">
        <f aca="false">HEX2DEC(T19)+1</f>
        <v>256</v>
      </c>
    </row>
    <row r="21" customFormat="false" ht="13.5" hidden="false" customHeight="false" outlineLevel="0" collapsed="false">
      <c r="N21" s="98" t="s">
        <v>664</v>
      </c>
      <c r="O21" s="153"/>
      <c r="P21" s="162" t="n">
        <f aca="false">$P$16/P20</f>
        <v>732.421875</v>
      </c>
      <c r="Q21" s="163" t="n">
        <f aca="false">$P$16/Q20</f>
        <v>2929.6875</v>
      </c>
      <c r="R21" s="162" t="n">
        <f aca="false">$P$16/R20</f>
        <v>11718.75</v>
      </c>
      <c r="S21" s="163" t="n">
        <f aca="false">$P$16/S20</f>
        <v>46875</v>
      </c>
      <c r="T21" s="162" t="n">
        <f aca="false">$P$16/T20</f>
        <v>187500</v>
      </c>
    </row>
    <row r="24" customFormat="false" ht="13.5" hidden="false" customHeight="false" outlineLevel="0" collapsed="false">
      <c r="N24" s="110" t="s">
        <v>696</v>
      </c>
      <c r="O24" s="168" t="n">
        <v>44100</v>
      </c>
      <c r="P24" s="0" t="s">
        <v>695</v>
      </c>
      <c r="R24" s="150" t="s">
        <v>671</v>
      </c>
      <c r="S24" s="151"/>
      <c r="T24" s="159" t="n">
        <v>8</v>
      </c>
    </row>
    <row r="25" customFormat="false" ht="13.5" hidden="false" customHeight="false" outlineLevel="0" collapsed="false">
      <c r="N25" s="110" t="s">
        <v>697</v>
      </c>
      <c r="O25" s="169" t="n">
        <f aca="false">$P$16/O24</f>
        <v>1088.43537414966</v>
      </c>
      <c r="P25" s="0" t="s">
        <v>698</v>
      </c>
      <c r="R25" s="150" t="s">
        <v>672</v>
      </c>
      <c r="S25" s="151"/>
      <c r="T25" s="159" t="s">
        <v>677</v>
      </c>
    </row>
    <row r="26" customFormat="false" ht="13.5" hidden="false" customHeight="false" outlineLevel="0" collapsed="false">
      <c r="R26" s="98"/>
      <c r="S26" s="153"/>
      <c r="T26" s="162" t="n">
        <f aca="false">O25</f>
        <v>1088.43537414966</v>
      </c>
    </row>
    <row r="27" customFormat="false" ht="13.5" hidden="false" customHeight="false" outlineLevel="0" collapsed="false">
      <c r="R27" s="98" t="s">
        <v>664</v>
      </c>
      <c r="S27" s="153"/>
      <c r="T27" s="162" t="n">
        <f aca="false">$P$16/T26</f>
        <v>44100</v>
      </c>
    </row>
    <row r="33" customFormat="false" ht="13.5" hidden="false" customHeight="false" outlineLevel="0" collapsed="false">
      <c r="N33" s="165" t="s">
        <v>699</v>
      </c>
      <c r="O33" s="165"/>
      <c r="P33" s="165"/>
    </row>
    <row r="34" customFormat="false" ht="13.5" hidden="false" customHeight="false" outlineLevel="0" collapsed="false">
      <c r="N34" s="0" t="s">
        <v>700</v>
      </c>
    </row>
    <row r="35" customFormat="false" ht="13.5" hidden="false" customHeight="false" outlineLevel="0" collapsed="false">
      <c r="N35" s="0" t="s">
        <v>701</v>
      </c>
    </row>
    <row r="36" customFormat="false" ht="13.5" hidden="false" customHeight="false" outlineLevel="0" collapsed="false">
      <c r="N36" s="0" t="s">
        <v>702</v>
      </c>
      <c r="P36" s="0" t="n">
        <f aca="false">512/4</f>
        <v>128</v>
      </c>
    </row>
    <row r="37" customFormat="false" ht="13.5" hidden="false" customHeight="false" outlineLevel="0" collapsed="false">
      <c r="N37" s="0" t="s">
        <v>703</v>
      </c>
      <c r="P37" s="170" t="n">
        <f aca="false">O24/P36</f>
        <v>344.53125</v>
      </c>
      <c r="Q37" s="0" t="s">
        <v>704</v>
      </c>
    </row>
    <row r="39" customFormat="false" ht="13.5" hidden="false" customHeight="false" outlineLevel="0" collapsed="false">
      <c r="N39" s="0" t="s">
        <v>668</v>
      </c>
    </row>
    <row r="40" customFormat="false" ht="13.5" hidden="false" customHeight="false" outlineLevel="0" collapsed="false">
      <c r="N40" s="155" t="s">
        <v>669</v>
      </c>
      <c r="O40" s="156"/>
      <c r="P40" s="167" t="n">
        <v>256</v>
      </c>
      <c r="Q40" s="0" t="s">
        <v>695</v>
      </c>
    </row>
    <row r="41" customFormat="false" ht="13.5" hidden="false" customHeight="false" outlineLevel="0" collapsed="false">
      <c r="N41" s="155" t="s">
        <v>670</v>
      </c>
      <c r="O41" s="156"/>
      <c r="P41" s="157" t="n">
        <f aca="false">$P$12/P40</f>
        <v>187500</v>
      </c>
    </row>
    <row r="42" customFormat="false" ht="13.5" hidden="false" customHeight="false" outlineLevel="0" collapsed="false">
      <c r="N42" s="110" t="s">
        <v>705</v>
      </c>
      <c r="O42" s="168" t="n">
        <v>4000</v>
      </c>
      <c r="P42" s="0" t="s">
        <v>695</v>
      </c>
    </row>
    <row r="43" customFormat="false" ht="13.5" hidden="false" customHeight="false" outlineLevel="0" collapsed="false">
      <c r="N43" s="110" t="s">
        <v>697</v>
      </c>
      <c r="O43" s="169" t="n">
        <f aca="false">$P$41/O42</f>
        <v>46.875</v>
      </c>
    </row>
  </sheetData>
  <printOptions headings="false" gridLines="false" gridLinesSet="true" horizontalCentered="false" verticalCentered="false"/>
  <pageMargins left="0.708333333333333" right="0.708333333333333" top="0.747916666666667" bottom="0.747916666666667" header="0.511805555555555" footer="0.511805555555555"/>
  <pageSetup paperSize="9" scale="100" firstPageNumber="0" fitToWidth="1" fitToHeight="3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T20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A2" activeCellId="0" sqref="A2"/>
    </sheetView>
  </sheetViews>
  <sheetFormatPr defaultRowHeight="13.5" outlineLevelRow="0" outlineLevelCol="0"/>
  <cols>
    <col collapsed="false" customWidth="true" hidden="false" outlineLevel="0" max="1025" min="1" style="0" width="8.59"/>
  </cols>
  <sheetData>
    <row r="1" customFormat="false" ht="13.5" hidden="false" customHeight="false" outlineLevel="0" collapsed="false">
      <c r="A1" s="0" t="s">
        <v>706</v>
      </c>
    </row>
    <row r="3" customFormat="false" ht="13.5" hidden="false" customHeight="false" outlineLevel="0" collapsed="false">
      <c r="N3" s="165" t="s">
        <v>707</v>
      </c>
      <c r="O3" s="165"/>
      <c r="P3" s="165"/>
      <c r="Q3" s="165"/>
    </row>
    <row r="6" customFormat="false" ht="13.5" hidden="false" customHeight="false" outlineLevel="0" collapsed="false">
      <c r="M6" s="0" t="s">
        <v>662</v>
      </c>
      <c r="N6" s="0" t="s">
        <v>693</v>
      </c>
    </row>
    <row r="8" customFormat="false" ht="13.5" hidden="false" customHeight="false" outlineLevel="0" collapsed="false">
      <c r="M8" s="0" t="s">
        <v>664</v>
      </c>
      <c r="N8" s="0" t="s">
        <v>694</v>
      </c>
    </row>
    <row r="10" customFormat="false" ht="13.5" hidden="false" customHeight="false" outlineLevel="0" collapsed="false">
      <c r="N10" s="150"/>
      <c r="O10" s="151" t="s">
        <v>666</v>
      </c>
      <c r="P10" s="152"/>
    </row>
    <row r="11" customFormat="false" ht="13.5" hidden="false" customHeight="false" outlineLevel="0" collapsed="false">
      <c r="N11" s="98" t="s">
        <v>667</v>
      </c>
      <c r="O11" s="153" t="n">
        <f aca="false">CPU!$E$4</f>
        <v>48</v>
      </c>
      <c r="P11" s="166" t="n">
        <f aca="false">O11*1000000</f>
        <v>48000000</v>
      </c>
    </row>
    <row r="13" customFormat="false" ht="13.5" hidden="false" customHeight="false" outlineLevel="0" collapsed="false">
      <c r="N13" s="0" t="s">
        <v>668</v>
      </c>
    </row>
    <row r="14" customFormat="false" ht="13.5" hidden="false" customHeight="false" outlineLevel="0" collapsed="false">
      <c r="N14" s="155" t="s">
        <v>669</v>
      </c>
      <c r="O14" s="156"/>
      <c r="P14" s="157" t="n">
        <v>1</v>
      </c>
    </row>
    <row r="15" customFormat="false" ht="13.5" hidden="false" customHeight="false" outlineLevel="0" collapsed="false">
      <c r="N15" s="155" t="s">
        <v>670</v>
      </c>
      <c r="O15" s="156"/>
      <c r="P15" s="157" t="n">
        <f aca="false">P11/P14</f>
        <v>48000000</v>
      </c>
    </row>
    <row r="17" customFormat="false" ht="13.5" hidden="false" customHeight="false" outlineLevel="0" collapsed="false">
      <c r="N17" s="150" t="s">
        <v>671</v>
      </c>
      <c r="O17" s="151"/>
      <c r="P17" s="159" t="n">
        <v>16</v>
      </c>
      <c r="Q17" s="151" t="n">
        <v>14</v>
      </c>
      <c r="R17" s="159" t="n">
        <v>12</v>
      </c>
      <c r="S17" s="151" t="n">
        <v>10</v>
      </c>
      <c r="T17" s="159" t="n">
        <v>8</v>
      </c>
    </row>
    <row r="18" customFormat="false" ht="13.5" hidden="false" customHeight="false" outlineLevel="0" collapsed="false">
      <c r="N18" s="150" t="s">
        <v>672</v>
      </c>
      <c r="O18" s="151"/>
      <c r="P18" s="159" t="s">
        <v>673</v>
      </c>
      <c r="Q18" s="151" t="s">
        <v>674</v>
      </c>
      <c r="R18" s="159" t="s">
        <v>675</v>
      </c>
      <c r="S18" s="151" t="s">
        <v>676</v>
      </c>
      <c r="T18" s="159" t="s">
        <v>677</v>
      </c>
    </row>
    <row r="19" customFormat="false" ht="13.5" hidden="false" customHeight="false" outlineLevel="0" collapsed="false">
      <c r="N19" s="98"/>
      <c r="O19" s="153"/>
      <c r="P19" s="101" t="n">
        <f aca="false">HEX2DEC(P18)+1</f>
        <v>65536</v>
      </c>
      <c r="Q19" s="153" t="n">
        <f aca="false">HEX2DEC(Q18)+1</f>
        <v>16384</v>
      </c>
      <c r="R19" s="101" t="n">
        <f aca="false">HEX2DEC(R18)+1</f>
        <v>4096</v>
      </c>
      <c r="S19" s="153" t="n">
        <f aca="false">HEX2DEC(S18)+1</f>
        <v>1024</v>
      </c>
      <c r="T19" s="101" t="n">
        <f aca="false">HEX2DEC(T18)+1</f>
        <v>256</v>
      </c>
    </row>
    <row r="20" customFormat="false" ht="13.5" hidden="false" customHeight="false" outlineLevel="0" collapsed="false">
      <c r="N20" s="98" t="s">
        <v>664</v>
      </c>
      <c r="O20" s="153"/>
      <c r="P20" s="162" t="n">
        <f aca="false">$P$15/P19</f>
        <v>732.421875</v>
      </c>
      <c r="Q20" s="163" t="n">
        <f aca="false">$P$15/Q19</f>
        <v>2929.6875</v>
      </c>
      <c r="R20" s="162" t="n">
        <f aca="false">$P$15/R19</f>
        <v>11718.75</v>
      </c>
      <c r="S20" s="163" t="n">
        <f aca="false">$P$15/S19</f>
        <v>46875</v>
      </c>
      <c r="T20" s="162" t="n">
        <f aca="false">$P$15/T19</f>
        <v>187500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3187</TotalTime>
  <Application>LibreOffice/5.2.5.1$Windows_x86 LibreOffice_project/0312e1a284a7d50ca85a365c316c7abbf20a4d22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2017-02-11T03:45:46Z</dcterms:created>
  <dc:creator>mura01</dc:creator>
  <dc:description/>
  <dc:language>ja-JP</dc:language>
  <cp:lastModifiedBy/>
  <dcterms:modified xsi:type="dcterms:W3CDTF">2017-08-16T21:22:26Z</dcterms:modified>
  <cp:revision>34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12.0000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